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10" sheetId="1" r:id="rId1"/>
    <sheet name="11" sheetId="2" r:id="rId2"/>
    <sheet name="12" sheetId="3" r:id="rId3"/>
    <sheet name="13" sheetId="4" r:id="rId4"/>
    <sheet name="14" sheetId="5" r:id="rId5"/>
  </sheets>
  <definedNames>
    <definedName name="_xlnm.Print_Titles" localSheetId="1">'11'!$3:$4</definedName>
    <definedName name="_xlnm.Print_Titles" localSheetId="2">'12'!$3:$4</definedName>
    <definedName name="_xlnm.Print_Titles" localSheetId="3">'13'!$3:$4</definedName>
    <definedName name="_xlnm.Print_Titles" localSheetId="4">'14'!$3:$4</definedName>
  </definedNames>
  <calcPr fullCalcOnLoad="1"/>
</workbook>
</file>

<file path=xl/sharedStrings.xml><?xml version="1.0" encoding="utf-8"?>
<sst xmlns="http://schemas.openxmlformats.org/spreadsheetml/2006/main" count="581" uniqueCount="320">
  <si>
    <t xml:space="preserve">Всего по ГП КК "ДРСУ-10" </t>
  </si>
  <si>
    <t>Капитальный  ремонт  а/д "Новая Сыда-Уза-Салба" на участке Александровка - Салба км33-км49</t>
  </si>
  <si>
    <t>Контракт №4/02 от 18.05.07г</t>
  </si>
  <si>
    <t xml:space="preserve"> I кв.-, IIкв.-, IIIкв.-, IVкв.-, территория-535,21км; межпоселок-44,9км; транзит-22км; 5км -Манский;</t>
  </si>
  <si>
    <t>ввод</t>
  </si>
  <si>
    <t>ремонт автодороги общего пользования межмуниципального значения Подъезд к оздоровительным лагерям в Минусинском районе Красноярского края</t>
  </si>
  <si>
    <t>Контракт ТР № 234/11                            от  23.12.2011, заказчик КрУДор</t>
  </si>
  <si>
    <t>краевой  бюджет - 2012год                                       9 089 922;</t>
  </si>
  <si>
    <t xml:space="preserve">ввод 2км - ГПС окт.2012г.; </t>
  </si>
  <si>
    <t>ремонт автодороги "Иджа - Труд на участке км 0 - км 4 в Шушенском районе</t>
  </si>
  <si>
    <t>краевой  бюджет- 2011год                                       1 400 000; 2012год                                       8 000 000; 2013год                                       4 743 533,76;</t>
  </si>
  <si>
    <t>ввод 1,3км, из них 0,8км-а/б, 0,5км-ГПС сент.2012г.; 2,7км, ГПС2013г.;</t>
  </si>
  <si>
    <t>торги, тыс.руб.</t>
  </si>
  <si>
    <t>Контракт ТР № 64/12                            от  30.05.2012г, заказчик КрУДор</t>
  </si>
  <si>
    <t>ремонт автодороги общего пользования межмуниципального значения "Большой Хабык - Октябрьский на участке км 0 - км 9 в Идринском районе"</t>
  </si>
  <si>
    <t>краевой  бюджет- 2012год                                       10 788 500; 2013год                                      40 000 000; 2014год                                       40 914 753;</t>
  </si>
  <si>
    <t>ввод 1,2км, сент.2012г.; 3,8км, сент.2013г.; 4км, 2014г.;</t>
  </si>
  <si>
    <t>контракт ТЭ № 78/12 от 19.06.2012г., содержание автодорог общего пользования межмуниципального значения и искусственных сооружений на них, находящиеся на территории Идринского, Краснотуранского, Минусинского, Курагинского, Шушенского, Ермаковского, Новоселовского районов</t>
  </si>
  <si>
    <t>Итого по контракту ТЭ №78/12</t>
  </si>
  <si>
    <t>краевой  бюджет- 2012год                                       5 720 299; 2013год                                      10 940 867; 2014год                                       10 940 867;</t>
  </si>
  <si>
    <t>41,76км</t>
  </si>
  <si>
    <t>5,35км</t>
  </si>
  <si>
    <t>3км</t>
  </si>
  <si>
    <t>19км</t>
  </si>
  <si>
    <t>178,16км</t>
  </si>
  <si>
    <t>контракт №25/2011-ЭА от 10.01.2012г.,  договор подряда №3-2012 от 30.05.2012г. содержание автодорог межпоселенческого значения, администрация Идринского района</t>
  </si>
  <si>
    <t xml:space="preserve">Контракт ТЭ № 238/11 от 23 декабря 2011г.,      содержание автомобильных дорог и искусственных сооружений на них, находящихся на территории Красноярского края, заказчик КрУДор; </t>
  </si>
  <si>
    <t>краевой бюджет - 27551920</t>
  </si>
  <si>
    <t>Контракт ТР № 14/12                           от  17.02.2012, доп.согл.№1 от 27.04.12, заказчик КрУДор</t>
  </si>
  <si>
    <t>Контракт ТР № 234/11                            от  23.12.2011, доп.согл.№1 от 16.01.2012г, доп.согл.№2 от 27.04.2012г, заказчик КрУДор</t>
  </si>
  <si>
    <t xml:space="preserve">ввод км, сент.2012г.; 4,035км; </t>
  </si>
  <si>
    <t>Контракт ТР № 70/11                            от  17.05.2011, доп.согл.№1 от 16.01.2012г., доп.согл.№2 от 27.04.2012г, заказчик КрУДор</t>
  </si>
  <si>
    <t>Контракт ТР № 170/11                            от  19.10.2011, доп.согл.№1 от 16.01.2012г., доп.согл.№2 от 27.04.2012г,  заказчик КрУДор</t>
  </si>
  <si>
    <t xml:space="preserve">доп.согл. №2 от 10.02.09г.; доп.согл.№1 от 11.02.08г к Контракту ТР №262/07 от 30.07.07г. </t>
  </si>
  <si>
    <t xml:space="preserve">                                     ввод  6 км, октябрь 2009год                                                </t>
  </si>
  <si>
    <t xml:space="preserve"> </t>
  </si>
  <si>
    <t>Выполнение СМР по контрактам и месяцам  2010года(заказчик- КРУДОР, "Байкал")</t>
  </si>
  <si>
    <t xml:space="preserve">Контракт  № 4/85 от 28.12.2009г.; </t>
  </si>
  <si>
    <t>Контракт ТЭ №281/09 от 24 декабря 2009г.,      содержание автомобильных дорог и искусственных сооружений на них, находящихся на территории Красноярского краяКрасноярского края</t>
  </si>
  <si>
    <t>Минусинский район</t>
  </si>
  <si>
    <t>Краснотуранский район</t>
  </si>
  <si>
    <t>Идринский район</t>
  </si>
  <si>
    <t>краев. целев. бюджетный  дор. фонд - 103 110 294 в т.ч. Дороги общего пользования 94 365 034, межпоселенческие дороги 6 435 396, индивидуальное задание 2 309 864</t>
  </si>
  <si>
    <t xml:space="preserve"> I кв.-1644279, IIкв.-2655889, IIIкв.-2667267, IVкв.-1679034, 89,52км; 12,3км;</t>
  </si>
  <si>
    <t xml:space="preserve"> I кв.-6895110, IIкв.-9031710, IIIкв.-8925696, IVкв.-7184859, 277,86км; 53,7км;</t>
  </si>
  <si>
    <t>ремонт автодороги "Шушенское - Сизая на участке км 0 - км 5, км 10 - км 17 в Шушенском районе</t>
  </si>
  <si>
    <t>краевой  бюджет- 2012год                                       9 552 000; 2013год                                       34 825 000; 2014год                                       34 924 836,31;</t>
  </si>
  <si>
    <t>ввод 1,5км, а/б сент.2012г.; 5,5км, а/б окт. 2013г.; 5км, а/б сент.2014г.;</t>
  </si>
  <si>
    <t>ремонт автодороги "Ермаковское - Нижний Суэтук на участке км 0 - км 7 в Ермаковском районе</t>
  </si>
  <si>
    <t>ввод 2км, а/б сент.2012г.; 5км, а/б сент.2013г.;</t>
  </si>
  <si>
    <t>ремонт автодороги "Краснокаменск - Большая Ирба на участке км 0 - км 16 в Курагинском районе</t>
  </si>
  <si>
    <t>краевой  бюджет- 2012год                                       11 940 000; 2013год                                       39 800 000; 2014год                                       48 092 205,52;</t>
  </si>
  <si>
    <t>ввод 2,5км, а/б сент.2012г.; 6км, а/б окт. 2013г.; 7,5км, а/б сент. 2014;</t>
  </si>
  <si>
    <t>краевой  бюджет- 2012год                                       4 776 000; 2013год                                       29 850 000; 2014год                                       23 439 756,28;</t>
  </si>
  <si>
    <t>ввод 2км ГПС окт.2012г.; 11км, ГПС окт. 2013г.; 8,5км, ГПС сент.20144</t>
  </si>
  <si>
    <t xml:space="preserve"> I кв.-5293568, IIкв.-7475643, IIIкв.-7411444, IVкв.-5514056, 295,8км; 43,2км;</t>
  </si>
  <si>
    <t>Новоселовский район, ООО "ДСК"</t>
  </si>
  <si>
    <t xml:space="preserve"> I кв.-2435579, IIкв.-3235322, IIIкв.-3124613, IVкв.-2546288, 122,68км</t>
  </si>
  <si>
    <t xml:space="preserve"> в том числе ООО "ДПМК "Минусинская"</t>
  </si>
  <si>
    <t>25км</t>
  </si>
  <si>
    <t>Контракт ТР №82/10                             от  30.04.2010г.;</t>
  </si>
  <si>
    <t>Ремонт  а/д"Малый Хабык - Никольское - Новотроицкое" на участке Еленинск - Новотроицкое в Идринском районе</t>
  </si>
  <si>
    <t>ремонт  а/д "Подъезд к Краснотуранску" на участке  км 0 - км 10 в Краснотуранском районе</t>
  </si>
  <si>
    <t xml:space="preserve"> ремонт а/д "Минусинск - ж/д станция Минусинск" на участке км 0+000 - км 12+500 в Минусинском районе</t>
  </si>
  <si>
    <t xml:space="preserve">краевой  бюджет- 2010год                                       24 851 000; 2011год                                       4 194 910                                                           </t>
  </si>
  <si>
    <t xml:space="preserve">краевой  бюджет- 2010год                                       11 700 000; 2011год                                       44 664 890                                                            </t>
  </si>
  <si>
    <t xml:space="preserve">краевой  бюджет- 2010год                                       33 165 000; 2011год                                       28 410 940                                                  </t>
  </si>
  <si>
    <t>ввод 16км, сент. 2010г.; 4км, сент.2011г.;</t>
  </si>
  <si>
    <t>ввод 2км, сент. 2010г.; 8км, сент.2011г.;</t>
  </si>
  <si>
    <t>ввод 7км, сент. 2010г.; 4,6км, сент.2011г.;</t>
  </si>
  <si>
    <t xml:space="preserve"> I кв.-7230072, IIкв.-9765084, IIIкв.-9488474, IVкв.-7552776, 315,59км; 12,3км;</t>
  </si>
  <si>
    <t xml:space="preserve">Контракт ТРД № 170/10 от 29.07.2010г.; </t>
  </si>
  <si>
    <t>Ремонт автодороги Красноярского края "Минусинск-Городок-Беллык" на участке км 96+450 в Краснотуранском районе, подвергшейся разрушению в результате обстоятельств непреодолимой силы</t>
  </si>
  <si>
    <t>краевой  бюджет- 2010год                                       378078</t>
  </si>
  <si>
    <t>ввод 0,025км июль 2010г</t>
  </si>
  <si>
    <t xml:space="preserve">Контракт ТРД № 199/10 от 23.08.2010г.; </t>
  </si>
  <si>
    <t>Ремонт автодороги Красноярского края Большая Идра - Козино на участке Большая Идра - Отрок в Идринском районе, подвергшейся разрушению в результате прохождения паводковых вод</t>
  </si>
  <si>
    <t>краевой  бюджет- 2010год                                       305758</t>
  </si>
  <si>
    <t>ввод 1км август 2010г</t>
  </si>
  <si>
    <t>краевой  бюджет- 2010год                                       1036181</t>
  </si>
  <si>
    <t xml:space="preserve">Контракт ТРД № 198/10 от 23.08.2010г.; </t>
  </si>
  <si>
    <t>ввод 3,15км август 2010г</t>
  </si>
  <si>
    <t>Ремонт автодороги Красноярского края Идринское - Романовка на участке Новоберезовка - Шадрино в Идринском районе, подвергшейся разрушению в результате прохождения паводковых вод</t>
  </si>
  <si>
    <t>Выполнение СМР по контрактам и месяцам  2011года(заказчик- КРУДОР, "Байкал")</t>
  </si>
  <si>
    <t>фед. Бюджет: 2010г - 5 509 000; 2011г-6390000; 2012г-7476000;</t>
  </si>
  <si>
    <t>фед. Бюджет: 2010г - 5 509 000; 2011г-6 390 000; 2012г-7 476 000;</t>
  </si>
  <si>
    <t>ГП"КрайДЭО"</t>
  </si>
  <si>
    <t xml:space="preserve"> ремонт а/д "Новая Сыда - Уза - Салба на участке км 0 - км 11" в Краснотуранском районе</t>
  </si>
  <si>
    <t>Минусинский участок</t>
  </si>
  <si>
    <t>Краснотуранский участок</t>
  </si>
  <si>
    <t>Идринский участок</t>
  </si>
  <si>
    <t>12км</t>
  </si>
  <si>
    <t>41,7км</t>
  </si>
  <si>
    <t>краевой  бюджет- 2011год                                       3 781 000,03; 2012год                                       21 890 000,18; 2013год                                    15 613 231,34;</t>
  </si>
  <si>
    <t>ввод 1км, сент. 2011г.; 5,8км, сент.2012г.; 4,2км, сент.2013г;</t>
  </si>
  <si>
    <t>Курагинский район</t>
  </si>
  <si>
    <t>ремонт автодороги "Кошурниково - Щетинкино - Чистые Ключи" на участке км 160+120 - км 228+500</t>
  </si>
  <si>
    <t xml:space="preserve"> I кв.-, IIкв.-, IIIкв.-, IVкв.-, территория-315,59км; межпоселок-12,3км; транзит-19,99км;</t>
  </si>
  <si>
    <t xml:space="preserve"> I кв.-, IIкв.-, IIIкв.-, IVкв.-, территория-277,86км; межпоселок-53,7км;</t>
  </si>
  <si>
    <t xml:space="preserve"> I кв.-, IIкв.-, IIIкв.-, IVкв.-, территория-295,8км; межпоселок-43,2км; транзит-9,5км;</t>
  </si>
  <si>
    <t xml:space="preserve"> I кв.-, IIкв.-, IIIкв.-, IVкв.-, территория-122,68км</t>
  </si>
  <si>
    <t xml:space="preserve"> I кв.-, IIкв.-, IIIкв.-, IVкв.-, территория-431,68км; межпоселок-15,3км; транзит-31,02км;</t>
  </si>
  <si>
    <t>Прочая реализация</t>
  </si>
  <si>
    <t>Внешние заказчики: Минусинский, Краснотуранский, Идринский районы</t>
  </si>
  <si>
    <t>Внешние заказчики: Курагинский район</t>
  </si>
  <si>
    <t>Контракт ТР № 82/10                             от  30.04.2010г.; дополн.согл.1 от 09.02.2011г; заказчик КрУДор</t>
  </si>
  <si>
    <t>Контракт ТР № 70/11                            от  17.05.2011, заказчик КрУДор</t>
  </si>
  <si>
    <t>Контракт  № 4/85 от 28.12.2009г.; заказчик ФКУ "Байкал управтодор"</t>
  </si>
  <si>
    <t>Договор субподряда №44/11 от 29.04.2011г, доп.согл.№1 от 03.10.2011г., заказчик КрУДор</t>
  </si>
  <si>
    <t>Новоселовский район(дистанция №4 Краснотуранского участка)</t>
  </si>
  <si>
    <t>Шушенский район</t>
  </si>
  <si>
    <t>Ермаковский район</t>
  </si>
  <si>
    <t>Договор субподряда №36/11 от 30.09.2011г, заказчик ГП "КрайДЭО"</t>
  </si>
  <si>
    <t>Выполнение работ по содержанию автодороги М-54"Енисей"-от Красноярска через Абакан, Кызыл до границы с Монголией, на участке км 424+000 - км 445+600</t>
  </si>
  <si>
    <t>Выполнение работ по содержанию автодороги М-53"Байкал" - от Челябинска через Курган, Омск, Новосибирск, Кемерово, Красноярск, Иркутск, Улан - Удэ до Читы, на участке км 1117+000 - км 1176+000</t>
  </si>
  <si>
    <t>фед. Бюджет: 2011г-4 388 126; 2012г-15 753 159;</t>
  </si>
  <si>
    <t>краев. целев. бюджетный  дор. фонд -  в т.ч. Дороги общего пользования - 189 668 621, межпоселенческие дороги - 10 814 996, муниципальная улично-дорожная сеть - 6 986 866, индивидуальное задание - 4 278 302 , транзит 284 461; паромная переправа 358141</t>
  </si>
  <si>
    <t xml:space="preserve"> I кв.-, IIкв.-, IIIкв.-, IVкв.-, территория-231,98км; межпоселок-12,3км; транзит-16,15км;</t>
  </si>
  <si>
    <t xml:space="preserve"> I кв.-, IIкв.-, IIIкв.-, IVкв.-, территория-199,70км; межпоселок-3км; транзит-14,87км;</t>
  </si>
  <si>
    <t>59км</t>
  </si>
  <si>
    <t>Внешние заказчики: Шушенский район</t>
  </si>
  <si>
    <t>Внешние заказчики: Ермаковский район</t>
  </si>
  <si>
    <t xml:space="preserve">краевой  бюджет- 2011год                                       16 711 254; 2012год                                       9 409 360; </t>
  </si>
  <si>
    <t xml:space="preserve">ввод 15,6км,  2011г.; 5,4км, сент.2012г.; </t>
  </si>
  <si>
    <t>Источники   финансирования  и сумма по контракту на 2011год, руб.</t>
  </si>
  <si>
    <t>Контракт, №; заказчик</t>
  </si>
  <si>
    <t>Контракт ТР № 170/11                            от  19.10.2011, заказчик КрУДор</t>
  </si>
  <si>
    <t>Контракт ТЭ № 324/10 от 22 декабря 2010г.,      содержание автомобильных дорог и искусственных сооружений на них, находящихся на территории Красноярского края, заказчик КрУДор, договор субподряда №37/11 от 01.05.2011г, заказчик ГП"КрайДЭО"</t>
  </si>
  <si>
    <t>ремонт автодороги Идринское - Большие Кныши - Тагашет на участке км 0+800 - км 11+000, км 39 - км 42 в Идринском районе</t>
  </si>
  <si>
    <t>краевой  бюджет- 2011год                                       6 102 000; 2012год                                       29 000 000; 2013год                                       29 363 752;</t>
  </si>
  <si>
    <t>ввод 0,8км, сент. 2011г.; 4,4км, сент.2012г.; 8км, сент.2013г.;</t>
  </si>
  <si>
    <t>Наименование объекта</t>
  </si>
  <si>
    <t>Всего</t>
  </si>
  <si>
    <t>Информация</t>
  </si>
  <si>
    <t>Контракт, №</t>
  </si>
  <si>
    <t>Ремонт а/дорог</t>
  </si>
  <si>
    <t>№ п/п</t>
  </si>
  <si>
    <t>Источники   финансирования  и сумма по контракту, руб.</t>
  </si>
  <si>
    <t>Всего  по ремонту</t>
  </si>
  <si>
    <t>Итого содержание территориальных а/дорог</t>
  </si>
  <si>
    <t>Содержание федеральной а/дороги</t>
  </si>
  <si>
    <t>Горизонтальная разметка</t>
  </si>
  <si>
    <t>Внешние заказчики</t>
  </si>
  <si>
    <t xml:space="preserve">ввод 15,6км,  2011г.; 5,4км, июнь2012г.; </t>
  </si>
  <si>
    <t>Итого содержание федеральных а/дорог</t>
  </si>
  <si>
    <t>Содержание территориальных  а/дорог</t>
  </si>
  <si>
    <t xml:space="preserve">краевой  бюджет- 2012год                                       9 253 500; 2013год                                       22 910 228,22; </t>
  </si>
  <si>
    <t xml:space="preserve">содержание    федер. а/д  </t>
  </si>
  <si>
    <t>контракт №50345 от 31.12.2011г., договор подряда №3 от 25.04.2012, содержание автодорог межпоселенческого значения, МКУ"Управление капитального строительства" Курагинского района</t>
  </si>
  <si>
    <t>Внешние заказчики: Краснотуранский район</t>
  </si>
  <si>
    <t>Внешние заказчики: Минусинский район</t>
  </si>
  <si>
    <t>Внешние заказчики:  Идринский район</t>
  </si>
  <si>
    <t>Исполнитель: Крипакова Л.И.</t>
  </si>
  <si>
    <t>ремонт автодороги "Енисей - Курганы на участке км 0 - км 2 в Новоселовском районе, договор субподряда №21 от 05.03.2012г</t>
  </si>
  <si>
    <t>Выполнение СМР по контрактам и месяцам  2012года(заказчик- КРУДОР, "Байкал")</t>
  </si>
  <si>
    <t>Источники   финансирования  и сумма по контракту на 2012год, руб.</t>
  </si>
  <si>
    <t>Договор субподряда №44/11 от 29.04.2011г, доп.согл.№1 от 03.10.2011г., №2 от 16.01.2012г., заказчик КрУДор</t>
  </si>
  <si>
    <t>Итого по участкам</t>
  </si>
  <si>
    <t>Курагинский филиал</t>
  </si>
  <si>
    <t>Шушенский филиал</t>
  </si>
  <si>
    <t>Ермаковский филиал</t>
  </si>
  <si>
    <t>Итого по филиалам</t>
  </si>
  <si>
    <t>Контракт  № 4/85 от 28.12.2009г.; заказчик ФКУ "Байкалуправтодор"</t>
  </si>
  <si>
    <t>Итого содержание автодорог межпоселенческого значения</t>
  </si>
  <si>
    <t>Содержание автодорог межпоселенческого значения</t>
  </si>
  <si>
    <t>договор субподряда №61/11 от 27.12.2011г., содержание а/д Нарва - Чистые ключи км 98 - км 103 в Манском районе и искусственных сооружений на ней, заказчик ГП "КрайДЭО"</t>
  </si>
  <si>
    <t>Контракт №244/11 от 23.12.2011г., устройство и содержание понтонной и ледовой переправ находящихся на а/д общего пользования(переправа ч/з р.Оя на км 2+100 а/д Жеблахты - Ивановка), заказчик КрУДор</t>
  </si>
  <si>
    <t>краев. целев. бюджетный  дор. фонд -  в т.ч. Дороги общего пользования 2012год - 230 274 417, 2013год - 241 824 692, 2014год - 261 051 795.</t>
  </si>
  <si>
    <t>территория-315,59км; 40 900 556</t>
  </si>
  <si>
    <t>территория-122,68км; 12 871 414</t>
  </si>
  <si>
    <t>территория-195,8км; 19 221 876</t>
  </si>
  <si>
    <t>территория-235,88км; 24 944 533</t>
  </si>
  <si>
    <t>территория-535,21км; 71 359 122</t>
  </si>
  <si>
    <t>12,3км</t>
  </si>
  <si>
    <t>2012год -    1 149 979; 2013год -    1 214 378; 2014год -    1 277 526;</t>
  </si>
  <si>
    <t>44,9км</t>
  </si>
  <si>
    <t>43,2км</t>
  </si>
  <si>
    <t>5км, 2012год - 409 197; 2013год - 415 806; 2014год - 435 677;</t>
  </si>
  <si>
    <t>содержание автодорог межпоселенческого значения, администрация Минусинского района; Контракт № 36/1 от 02.04.2012г.</t>
  </si>
  <si>
    <t>контракт №46935 от 23.12.2011г., содержание автодорог межпоселенческого значения, администрация Краснотуранского района; контракт №70425 от 17.04.2012г.</t>
  </si>
  <si>
    <t>договор подряда №77/11 от 26.12.2011г., содержание автодорог межпоселенческого значения, администрация Минусинского района; Контракт № 42 от 09.04.2012г.</t>
  </si>
  <si>
    <t>Контракт ТР №  141/12  от  31.08.2012г, заказчик КрУДор</t>
  </si>
  <si>
    <t>краевой  бюджет- 2012год                                       9 423 400; 2013год                                      13 725 653,10;</t>
  </si>
  <si>
    <t>Контракт ТР № 70/12  от  27.06.2012г, заказчик КрУДор</t>
  </si>
  <si>
    <t>Капитальный ремонт автобусных остановок на автодороге Минусинск - Курагино - Артемовск на участке км63 с.Мурино, км 95 с.Курское, км 159 п.Кошурниково в Курагинском районе</t>
  </si>
  <si>
    <t>краевой  бюджет- 2012год                                       167 200; 2013год                                      1 188 659;</t>
  </si>
  <si>
    <t xml:space="preserve">ввод 3шт. Окт.2013г; </t>
  </si>
  <si>
    <t>территория-271,86км; 35 240 611</t>
  </si>
  <si>
    <t>территория-301,80км; 25 736 305</t>
  </si>
  <si>
    <t>28,65км</t>
  </si>
  <si>
    <t>37,2км</t>
  </si>
  <si>
    <t>краевой  бюджет- 2012год                                       274 349; 2013год                                      1 081 510;</t>
  </si>
  <si>
    <t>ввод 2км ГПС окт.2012г.; 11км, ГПС окт. 2013г.; 8,5км, ГПС сент.2014</t>
  </si>
  <si>
    <t>Выполнение работ по содержанию искусственных сооружений на действующей сети автодорог общего пользования федерального значения. Водопропускные трубы.</t>
  </si>
  <si>
    <t>фед. Бюджет: 2013г - 2 700 363; 2014г-2 840 783; 2015г-2 979 979; 2016г-3 126 004; 2017г-3 276 050; 2018г-1 715 010;</t>
  </si>
  <si>
    <t>636шт/17781,841п.м.</t>
  </si>
  <si>
    <t>фед. Бюджет: 2013г - 3 723 741; 2014г-4 720 869; 2015г-5 174 262; 2016г-7 070 028; 2017г-7 530 636; 2018г-3 862 161;</t>
  </si>
  <si>
    <t>Договор субподряда  № 43 от 10.12.2012г.; заказчик ФКУ "Байкалуправтодор"; генподрядчик ОАО "ДЭП №369";</t>
  </si>
  <si>
    <t>Договор субподряда №12/735-12 от 28.12.2012г, заказчик ГП "КрайДЭО"</t>
  </si>
  <si>
    <t>Выполнение работ по содержанию автодороги общего пользования федерального значения  М-53"Байкал" - от Челябинска через Курган, Омск, Новосибирск, Кемерово, Красноярск, Иркутск, Улан - Удэ до Читы, на участке км 1117+000 - км 1176+000, Красноярский край.</t>
  </si>
  <si>
    <t>фед. Бюджет:  2013г-24 288 907;</t>
  </si>
  <si>
    <t>24,75км</t>
  </si>
  <si>
    <t>территория-315,59км; 41 918 456</t>
  </si>
  <si>
    <t>территория-271,86км; 35 503 738</t>
  </si>
  <si>
    <t>территория-301,80км; 28 100 699</t>
  </si>
  <si>
    <t>территория-122,68км; 13 913 546</t>
  </si>
  <si>
    <t>территория-535,21км; 74 804 211</t>
  </si>
  <si>
    <t>территория-235,88км; 27 146 473</t>
  </si>
  <si>
    <t>территория-195,8км; 20 437 569</t>
  </si>
  <si>
    <t>Содержание автодорог общего пользования межмуниципального значения</t>
  </si>
  <si>
    <t>43,2км; 2 635 954</t>
  </si>
  <si>
    <t>2013год</t>
  </si>
  <si>
    <t>37,2км; 2 670 528</t>
  </si>
  <si>
    <t>28,65км; 903 746</t>
  </si>
  <si>
    <t>19км; 1 031 301</t>
  </si>
  <si>
    <t>41,76км; 3 228 016</t>
  </si>
  <si>
    <t>5,35км; 290 392</t>
  </si>
  <si>
    <t>3км; 180 930</t>
  </si>
  <si>
    <t>Итого содержание автодорог общего пользования межмуниципального значения</t>
  </si>
  <si>
    <t>2012год -1149979; 2013год - 1214378; 2014год -1277526;</t>
  </si>
  <si>
    <t>Источники   финансирования  и сумма по контракту на 2013год, руб.</t>
  </si>
  <si>
    <t>Контракт ТР № 70/11                            от  17.05.2011, доп.согл.№1 от 16.01.2012г, №2 от 27.04.2012г, №3 от 28.01.2013г, заказчик КрУДор</t>
  </si>
  <si>
    <t>краевой  бюджет- 2011год                                       1 400 000; 2012год                                       8 000 000; 2013год                                       4 743 615,76;</t>
  </si>
  <si>
    <t>краевой  бюджет- 2012год                                       11 940 000; 2013год                                       39 800 000; 2014год                                       48 155 944,33;</t>
  </si>
  <si>
    <t>в том числе: договор субподряда №9 от 29.01.2013г.</t>
  </si>
  <si>
    <t>ООО "СаянСтрой"</t>
  </si>
  <si>
    <t>фед. Бюджет: 2013г - 76578</t>
  </si>
  <si>
    <t>фед. Бюджет: 2013г - 70397</t>
  </si>
  <si>
    <t>фед. Бюджет: 2013г - 2 553 388</t>
  </si>
  <si>
    <t>ввод 0,8км, сент. 2011г.; 4,4км, сент.2012г.; 8км, июль.2013г.;</t>
  </si>
  <si>
    <t>ввод 1,2км, сент.2012г.; 3,8км, окт.2013г.; 4км, сент.2014г.;</t>
  </si>
  <si>
    <t>ввод 2,5км, а/б сент.2012г.; 6,3км, а/б сент. 2013г.; 7,2км, а/б сент. 2014;</t>
  </si>
  <si>
    <t>ввод 1,5км, а/б сент.2012г.; 5,3км, а/б окт. 2013г.; 5,2км, а/б сент.2014г.;</t>
  </si>
  <si>
    <t>ввод 2км, а/б сент.2012г.; 5км, а/б август.2013г.;</t>
  </si>
  <si>
    <t>ввод 1км, сент. 2011г.; 5,8км, сент.2012г.; 4,2км, июль.2013г;</t>
  </si>
  <si>
    <t>ввод 2км, из них 0,8км-а/б, 1,2км-ГПС сент.2012г.; 2км, ГПС июнь 2013г.;</t>
  </si>
  <si>
    <t>краев. целев. бюджетный  дор. фонд -  в т.ч. Дороги общего пользования 2012год - 230 274 417, 2013год - 241 824 692, 2014год - 261 051 795.; 1978,82км</t>
  </si>
  <si>
    <t>Контракт ТР № 234/11                            от  23.12.2011, доп.согл.№1 от 16.01.2012г, доп.согл.№2 от 27.04.2012г, доп.согл.№3 от 25.02.2013г,заказчик КрУДор</t>
  </si>
  <si>
    <t>ремонт автодороги Минусинск - Курагино - Артёмовск на  участке км 8 - км 16в Минусинском районе Красноярского края регионального значения</t>
  </si>
  <si>
    <t>ремонт автодороги Кошурниково - Щетинкино - Чистые Ключи на участке км 163 - км 166,  км 184+000  - км 187+600  в Курагинском районе Красноярского края регионального значения</t>
  </si>
  <si>
    <t>краевой  бюджет- 2013год                                       18 694 000; 2014год                                       20 000 000; 2015год                                    76 236 666;</t>
  </si>
  <si>
    <t xml:space="preserve">ввод 2км,  сентябрь 2014г.; 6км, сентябрь 2015г.; </t>
  </si>
  <si>
    <t xml:space="preserve">краевой  бюджет- 2013год                                       18 698 737; </t>
  </si>
  <si>
    <t xml:space="preserve">ввод 6,6км,  сентябрь 2013г.; </t>
  </si>
  <si>
    <t>краевой  бюджет- 2013год                                       22 425 000; 2014год                                       25 000 000; 2015год                                    56 180 138;</t>
  </si>
  <si>
    <t>ввод 2,3км,  сентябрь 2013г.; 2,7км, сентябрь 2014г.; 6км сентябрь 2015г;</t>
  </si>
  <si>
    <t>ремонт автодороги "Кочергино - Каратузское - Таяты на участке км 17+500 - км 39+000 в Каратузском районе, договор субподряда №20 от 05.03.2012г.</t>
  </si>
  <si>
    <t>ремонт автодороги Каратузское - Черёмушка на  участке км  0 - км 11  в Каратузском  районе Красноярского края межмуниципального значения, договор субподряда №66/1 от 28.05.2013г.</t>
  </si>
  <si>
    <t xml:space="preserve">ввод 2,18км, сентябрь 2013г.; </t>
  </si>
  <si>
    <t>Контрак №1/143 от 26.11.2012г.; заказчик ФКУ "Байкалуправтодор"</t>
  </si>
  <si>
    <t>Выполнение СМР по контрактам и месяцам  2013года(заказчик - КГКУ "Управление автомобильных дорог по Красноярскому краю", ФКУ "Байкалуправтодор", ФКУ Упрдор "Енисей")</t>
  </si>
  <si>
    <t>ИНФОРМАЦИЯ</t>
  </si>
  <si>
    <t>Контракт ТР № 170/11                            от  19.10.2011, доп.согл.№1 от 16.01.2012г., №2 от 27.04.2012г,  №3 от 25.02.2013г, №4 от 07.06.2013г., заказчик КрУДор</t>
  </si>
  <si>
    <t>Контракт ТР № 70/12  от  27.06.2012г, доп.согл.№1 от 20.10.2012г, №2 от 25.02.2013г, №3 от 07.06.2013г., заказчик КрУДор</t>
  </si>
  <si>
    <t>Контракт ТР № 64/12                            от  30.05.2012г, доп.согл.№1 от 25.02.2013г, №2 от 07.06.2013г., заказчик КрУДор</t>
  </si>
  <si>
    <t xml:space="preserve">  федеральный бюджет РФ - 2013год   20 018 396;                                  </t>
  </si>
  <si>
    <t>Контракт ТР №70/13                             от 27.05.2013г., заказчик КрУДор</t>
  </si>
  <si>
    <t xml:space="preserve">Договор субподряда № 11 от10.06.2013г. , заказчик ФКУ Упрдор "Енисей" </t>
  </si>
  <si>
    <t>Контракт ТР № 14/12                           от  17.02.2012, доп.согл.№1 от 27.04.12, доп.согл.№2 от 25.02.13, доп.согл.№3 от 24.05.13, заказчик КрУДор</t>
  </si>
  <si>
    <t>Договор субподряда б/н от 08.07.2013г. , заказчик ГП КК "Балахтинское ДРСУ"</t>
  </si>
  <si>
    <t>Ремонт автомобильной дороги Р-257 "Енисей" Красноярск - Абакан - Кызыл - граница с Монголией на участке км 437+000 - км 442+000 в Красноярском крае.</t>
  </si>
  <si>
    <t xml:space="preserve">  федеральный бюджет РФ - 2013год   5 022 971;                                  </t>
  </si>
  <si>
    <t xml:space="preserve">ввод 5км, август 2013г.; </t>
  </si>
  <si>
    <t>Контракт ТРД № 137/13                            от  07.08.2013г,заказчик КрУДор</t>
  </si>
  <si>
    <t xml:space="preserve">краевой  бюджет- 2013год                                      3 496 119,36; </t>
  </si>
  <si>
    <t>ввод 0,033км, сент.2013г.</t>
  </si>
  <si>
    <t>выполнение комплекса работ в целях ликвидации последствий чрезвычайной ситуации природного или техногенного характера на региональных и межмуниципальных автодорогах общего пользования в Южной зоне ответственности(восстановительные работы по ремонту автодороги "Минусинск - Курагино - Артёмовск" на участке км 05+852 - км 05+885 в Минусинском районе, Красноярского края)</t>
  </si>
  <si>
    <t>Ремонт федеральной автомобильной дороги М-54 "Енисей"  - от Красноярска через Абакан, Кызыл до границы с Монголией на участке км 496+000 - км 507+000 в Красноярском крае, Минусинский участок.</t>
  </si>
  <si>
    <t>Ремонт федеральной автомобильной дороги М-54 "Енисей"  - от Красноярска через Абакан, Кызыл до границы с Монголией на участке км 496+000 - км 507+000 в Красноярском крае, Ермаковский филиал.</t>
  </si>
  <si>
    <t>Контракт ТР № 145/13                            от  20.09.2013г,заказчик КрУДор</t>
  </si>
  <si>
    <t xml:space="preserve">краевой  бюджет- 2014год                                      35 820 000; 2015год 49 864 226,99 </t>
  </si>
  <si>
    <t>ввод 4,2км, ПГС сент.2014г.; 9,1км ПГС, 1,5км а/б сент.2015г.</t>
  </si>
  <si>
    <t xml:space="preserve">краевой  бюджет- 2013год                                      27 089 969,50; </t>
  </si>
  <si>
    <t>ввод 3,2км, а/б окт.2013г.</t>
  </si>
  <si>
    <t xml:space="preserve">краевой  бюджет- 2013год                                      5 206 790,23; </t>
  </si>
  <si>
    <t>ввод 0,6км, а/б окт.2013г.</t>
  </si>
  <si>
    <t>ремонт автодороги Верхний Суэтук - Дубенское на участке км 0+000 - км 14+800 в Каратузском, Шушенском районах Красноярского края межмуниципального значения, договор субподряда №163 от 23.09.2013г.</t>
  </si>
  <si>
    <t>ремонт автодороги Шарыпово - Ужур - Балахта на участке км 121+000 - км 124+200 в Ужурском районе Красноярского края регионального значения, договор субподряда №164 от 23.09.2013г.</t>
  </si>
  <si>
    <t>ремонт автодороги Подъезд к Ирше на участке км 0+000 - км 0+600 в Рыбинском районе Красноярского края межмуниципального значения, договор субподряда №165 от 23.09.2013г.</t>
  </si>
  <si>
    <t>Выполнение СМР по контрактам и месяцам  2014года(заказчик - КГКУ "Управление автомобильных дорог по Красноярскому краю", ФКУ "Байкалуправтодор", ФКУ Упрдор "Енисей")</t>
  </si>
  <si>
    <t xml:space="preserve">территория-315,59км; </t>
  </si>
  <si>
    <t xml:space="preserve">территория-301,80км; </t>
  </si>
  <si>
    <t xml:space="preserve">территория-122,68км; </t>
  </si>
  <si>
    <t xml:space="preserve">территория-535,21км; </t>
  </si>
  <si>
    <t xml:space="preserve">территория-235,88км; </t>
  </si>
  <si>
    <t xml:space="preserve">территория-195,8км; </t>
  </si>
  <si>
    <t>2014год</t>
  </si>
  <si>
    <t xml:space="preserve">Контракт ТЭ № 238/11 от 23 декабря 2011г.,   доп.согл.№1 от 28.05.13; №2 от 28.06.13; №3 от 23.09.13;    содержание автомобильных дорог и искусственных сооружений на них, находящихся на территории Красноярского края, заказчик КрУДор; </t>
  </si>
  <si>
    <t>Контракт №244/11 от 23.12.2011г., доп.согл.№1 от28.05.13; устройство и содержание понтонной и ледовой переправ находящихся на а/д общего пользования(переправа ч/з р.Оя на км 2+100 а/д Жеблахты - Ивановка), заказчик КрУДор</t>
  </si>
  <si>
    <t>контракт ТЭ № 78/12 от 19.06.2012г., доп.согл. №1 от 28.05.13; содержание автодорог общего пользования межмуниципального значения и искусственных сооружений на них, находящиеся на территории Идринского, Краснотуранского, Минусинского, Курагинского, Шушенского, Ермаковского, Новоселовского районов</t>
  </si>
  <si>
    <t>Контракт  № 4/143 от 26.11.2012г.; доп.согл.№1 от 30.05.13г; заказчик ФКУ "Байкалуправтодор"</t>
  </si>
  <si>
    <t>краевой  бюджет- 2013год                                       29 718 100; 2014год                                       20 000 000; 2015год                                    65 212 566;</t>
  </si>
  <si>
    <t>Контракт №2013.176960 от 14.10.2013г., выполнение комплекса работ по содержанию автодорог регионального и межмуниципального значения Iiэксплуатационной категории и искусственных сооружений на них в Каратузском, Шушенском районах Красноярского края; дог.суб.№182/1 от 15.10.2013г</t>
  </si>
  <si>
    <t>Каратузское ДРСУ</t>
  </si>
  <si>
    <t>2013год - 265 519; 2014год -1 221 034; 14,8км</t>
  </si>
  <si>
    <t>ГП КК "Каратузское ДРСУ"</t>
  </si>
  <si>
    <t>Источники   финансирования  и сумма по контракту на 2014год, руб.</t>
  </si>
  <si>
    <t>Контракт №2013.176960 от 14.10.2013г., Выполнение работ содержанию автомобильных дорог II эксплуатационной категории, искусственных сооружений на них на территории Красноярского края; договор субподряда №182/1 от 15.10.2013</t>
  </si>
  <si>
    <t>14,8км; 2013год                                         265 519; 2014год                                       1 221 034;</t>
  </si>
  <si>
    <t>аукцион, тыс.руб.</t>
  </si>
  <si>
    <t xml:space="preserve">территория-273,64км; </t>
  </si>
  <si>
    <t>1013,71км; 129 026 481</t>
  </si>
  <si>
    <t>966,89км; 132 025 314</t>
  </si>
  <si>
    <t>Контракт ТР № 14/12 от  17.02.2012, доп.согл.№1 от 27.04.12, доп.согл.№2 от 25.02.13, доп.согл.№3 от 24.05.13, №4 от 06.11.13, №5 от 28.01.14г; заказчик КрУДор</t>
  </si>
  <si>
    <t>Контракт ТР №70/13 от 27.05.2013г; доп.согл.№1 от 13.11.13г, №2 от 22.11.13г, №3 от 28.01.14г, заказчик КрУДор</t>
  </si>
  <si>
    <t>Договор субподряда №12/28-2014 от 28.01.2014г, заказчик ГП "КрайДЭО"</t>
  </si>
  <si>
    <t>фед. Бюджет:  2014г-28 341 940</t>
  </si>
  <si>
    <t>контракт ТЭ № 78/12 от 19.06.2012г., доп.согл. №1 от 28.05.13; №5 от 17.02.14;содержание автодорог общего пользования межмуниципального значения и искусственных сооружений на них, находящиеся на территории Идринского, Краснотуранского, Минусинского, Курагинского, Шушенского, Ермаковского, Новоселовского районов</t>
  </si>
  <si>
    <t>Контракт № 2/56-14 от  14.04.2014г; заказчик ФКУ "Байкалуправтодор"</t>
  </si>
  <si>
    <t>ввод 4,067км, а/бавгуст.2014г.</t>
  </si>
  <si>
    <t xml:space="preserve">краевой  бюджет- 2014год                                      51 515 345; </t>
  </si>
  <si>
    <t>Контрак №4/143 от 26.11.2012г.; заказчик ФКУ "Байкалуправтодор"</t>
  </si>
  <si>
    <t>Контракт ТЭ № 238/11 от 23 декабря 2011г.</t>
  </si>
  <si>
    <t>Контракт ТР № 64/12                            от  30.05.2012г, доп.согл.№1 от 25.02.2013г, №2 от 07.06.2013г., №3 от 16.05.2014г; заказчик КрУДор</t>
  </si>
  <si>
    <t>Контракт ТР № 145/13 от  20.09.2013г; доп.согл.№1 от 27.09.13г, №2 от 28.01.14г., №3 от 28.03.2014г, заказчик КрУДор</t>
  </si>
  <si>
    <t>ремонт автодороги Минусинск - Курагино - Артёмовск на  участке км 8 - км 16 в Минусинском районе Красноярского края регионального значения</t>
  </si>
  <si>
    <t>Устройство защитных слоёв на автомобильной дороге Р-257 "Енисей" Красноярск - Абакан - Кызыл - граница с Монголией на участке км 415+700 - км, Минусинский участок 420+000 в Республике Хакассия, Минусинский участок</t>
  </si>
  <si>
    <t>Устройство защитных слоёв на автомобильной дороге Р-257 "Енисей" Красноярск - Абакан - Кызыл - граница с Монголией на участке км 415+700 - км 420+000 в Республике Хакассия, договор субподряда №297 от 14.05.2014г, ООО "Дор-Сервис"</t>
  </si>
  <si>
    <t>Устройство защитных слоёв на автомобильной дороге Р-257 "Енисей" Красноярск - Абакан - Кызыл - граница с Монголией на участке км 415+700 - км 420+000 в Республике Хакассия, договор подряда №306 от 24.05.2014г, ИП Оганесян</t>
  </si>
  <si>
    <t>636шт / 17781,841п.м.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</si>
</sst>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&quot;р.&quot;"/>
    <numFmt numFmtId="166" formatCode="#,##0&quot;р.&quot;"/>
    <numFmt numFmtId="167" formatCode="0.0"/>
    <numFmt numFmtId="168" formatCode="#,##0.0"/>
    <numFmt numFmtId="169" formatCode="0.000"/>
    <numFmt numFmtId="170" formatCode="0.0000"/>
    <numFmt numFmtId="171" formatCode="0.00000"/>
    <numFmt numFmtId="172" formatCode="0.00000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3" fontId="5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1" fontId="6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1" fontId="0" fillId="0" borderId="0" xfId="0" applyNumberFormat="1" applyAlignment="1">
      <alignment/>
    </xf>
    <xf numFmtId="3" fontId="5" fillId="0" borderId="10" xfId="0" applyNumberFormat="1" applyFont="1" applyBorder="1" applyAlignment="1">
      <alignment vertical="center"/>
    </xf>
    <xf numFmtId="1" fontId="0" fillId="0" borderId="0" xfId="0" applyNumberFormat="1" applyFont="1" applyAlignment="1">
      <alignment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1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1" fontId="5" fillId="0" borderId="23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1" fontId="5" fillId="0" borderId="24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5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8" xfId="0" applyNumberFormat="1" applyFont="1" applyBorder="1" applyAlignment="1">
      <alignment vertical="center"/>
    </xf>
    <xf numFmtId="1" fontId="8" fillId="0" borderId="0" xfId="0" applyNumberFormat="1" applyFont="1" applyAlignment="1">
      <alignment/>
    </xf>
    <xf numFmtId="3" fontId="6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 wrapText="1"/>
    </xf>
    <xf numFmtId="168" fontId="0" fillId="0" borderId="0" xfId="0" applyNumberFormat="1" applyAlignment="1">
      <alignment/>
    </xf>
    <xf numFmtId="0" fontId="6" fillId="0" borderId="26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3" fontId="4" fillId="0" borderId="26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0" fillId="0" borderId="26" xfId="0" applyFont="1" applyBorder="1" applyAlignment="1">
      <alignment vertical="center" wrapText="1"/>
    </xf>
    <xf numFmtId="4" fontId="6" fillId="0" borderId="26" xfId="0" applyNumberFormat="1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168" fontId="6" fillId="0" borderId="0" xfId="0" applyNumberFormat="1" applyFont="1" applyBorder="1" applyAlignment="1">
      <alignment/>
    </xf>
    <xf numFmtId="0" fontId="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wrapText="1"/>
    </xf>
    <xf numFmtId="0" fontId="28" fillId="0" borderId="16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4" fontId="28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4" fontId="28" fillId="0" borderId="19" xfId="0" applyNumberFormat="1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4" fontId="28" fillId="0" borderId="26" xfId="0" applyNumberFormat="1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" fontId="24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 wrapText="1"/>
    </xf>
    <xf numFmtId="3" fontId="24" fillId="0" borderId="11" xfId="0" applyNumberFormat="1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 wrapText="1"/>
    </xf>
    <xf numFmtId="3" fontId="30" fillId="0" borderId="26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0" fontId="21" fillId="0" borderId="25" xfId="0" applyFont="1" applyBorder="1" applyAlignment="1">
      <alignment horizontal="left" vertical="center" wrapText="1"/>
    </xf>
    <xf numFmtId="0" fontId="25" fillId="0" borderId="26" xfId="0" applyFont="1" applyBorder="1" applyAlignment="1">
      <alignment vertical="center" wrapText="1"/>
    </xf>
    <xf numFmtId="3" fontId="31" fillId="0" borderId="26" xfId="0" applyNumberFormat="1" applyFont="1" applyBorder="1" applyAlignment="1">
      <alignment vertical="center" wrapText="1"/>
    </xf>
    <xf numFmtId="3" fontId="24" fillId="0" borderId="27" xfId="0" applyNumberFormat="1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28" fillId="0" borderId="11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3" fontId="30" fillId="0" borderId="26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3" fontId="31" fillId="0" borderId="19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34" fillId="0" borderId="0" xfId="0" applyFont="1" applyAlignment="1">
      <alignment/>
    </xf>
    <xf numFmtId="0" fontId="21" fillId="0" borderId="0" xfId="0" applyFont="1" applyAlignment="1">
      <alignment/>
    </xf>
    <xf numFmtId="3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1" fontId="21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168" fontId="28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28" fillId="0" borderId="0" xfId="0" applyNumberFormat="1" applyFont="1" applyBorder="1" applyAlignment="1">
      <alignment/>
    </xf>
    <xf numFmtId="0" fontId="6" fillId="0" borderId="30" xfId="0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4" fontId="3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3" fontId="28" fillId="0" borderId="18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" fontId="32" fillId="0" borderId="0" xfId="0" applyNumberFormat="1" applyFont="1" applyBorder="1" applyAlignment="1">
      <alignment horizontal="left" vertical="center"/>
    </xf>
    <xf numFmtId="4" fontId="33" fillId="0" borderId="0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4" fontId="32" fillId="0" borderId="0" xfId="0" applyNumberFormat="1" applyFont="1" applyBorder="1" applyAlignment="1">
      <alignment horizontal="right" vertical="center"/>
    </xf>
    <xf numFmtId="4" fontId="33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0" borderId="28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4" fontId="25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32" fillId="0" borderId="23" xfId="0" applyFont="1" applyBorder="1" applyAlignment="1">
      <alignment horizontal="right" vertical="center"/>
    </xf>
    <xf numFmtId="0" fontId="21" fillId="0" borderId="23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8" fillId="0" borderId="26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6" fillId="0" borderId="28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37" xfId="0" applyFont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3" fontId="6" fillId="0" borderId="37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8" fontId="28" fillId="0" borderId="0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 wrapText="1"/>
    </xf>
    <xf numFmtId="4" fontId="24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4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 vertical="center" wrapText="1"/>
    </xf>
    <xf numFmtId="1" fontId="28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 wrapText="1"/>
    </xf>
    <xf numFmtId="1" fontId="30" fillId="0" borderId="0" xfId="0" applyNumberFormat="1" applyFont="1" applyBorder="1" applyAlignment="1">
      <alignment vertical="center" wrapText="1"/>
    </xf>
    <xf numFmtId="1" fontId="31" fillId="0" borderId="0" xfId="0" applyNumberFormat="1" applyFont="1" applyBorder="1" applyAlignment="1">
      <alignment vertical="center" wrapText="1"/>
    </xf>
    <xf numFmtId="4" fontId="30" fillId="0" borderId="0" xfId="0" applyNumberFormat="1" applyFont="1" applyBorder="1" applyAlignment="1">
      <alignment vertical="center" wrapText="1"/>
    </xf>
    <xf numFmtId="4" fontId="24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" fontId="31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/>
    </xf>
    <xf numFmtId="0" fontId="23" fillId="0" borderId="0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8" fillId="0" borderId="37" xfId="0" applyFont="1" applyBorder="1" applyAlignment="1">
      <alignment wrapText="1"/>
    </xf>
    <xf numFmtId="0" fontId="29" fillId="0" borderId="11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3" fontId="28" fillId="0" borderId="20" xfId="0" applyNumberFormat="1" applyFont="1" applyBorder="1" applyAlignment="1">
      <alignment vertical="center" wrapText="1"/>
    </xf>
    <xf numFmtId="3" fontId="28" fillId="0" borderId="27" xfId="0" applyNumberFormat="1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168" fontId="5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8" fontId="6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1" fontId="4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="70" zoomScaleNormal="70" zoomScalePageLayoutView="0" workbookViewId="0" topLeftCell="A1">
      <selection activeCell="M10" sqref="M10"/>
    </sheetView>
  </sheetViews>
  <sheetFormatPr defaultColWidth="9.140625" defaultRowHeight="12.75"/>
  <cols>
    <col min="1" max="1" width="3.421875" style="0" customWidth="1"/>
    <col min="2" max="2" width="18.28125" style="0" customWidth="1"/>
    <col min="3" max="3" width="18.57421875" style="0" customWidth="1"/>
    <col min="4" max="5" width="10.57421875" style="0" customWidth="1"/>
    <col min="6" max="6" width="8.57421875" style="0" customWidth="1"/>
    <col min="7" max="7" width="9.8515625" style="0" customWidth="1"/>
    <col min="8" max="8" width="9.421875" style="0" customWidth="1"/>
    <col min="9" max="9" width="8.140625" style="0" customWidth="1"/>
    <col min="10" max="10" width="8.8515625" style="0" customWidth="1"/>
    <col min="11" max="14" width="8.57421875" style="0" customWidth="1"/>
    <col min="15" max="15" width="8.8515625" style="0" customWidth="1"/>
    <col min="16" max="17" width="8.57421875" style="0" customWidth="1"/>
    <col min="18" max="18" width="8.7109375" style="0" customWidth="1"/>
    <col min="19" max="19" width="8.140625" style="0" customWidth="1"/>
    <col min="20" max="20" width="9.8515625" style="0" bestFit="1" customWidth="1"/>
    <col min="23" max="23" width="12.140625" style="0" bestFit="1" customWidth="1"/>
  </cols>
  <sheetData>
    <row r="1" spans="1:7" ht="15.75">
      <c r="A1" s="432" t="s">
        <v>133</v>
      </c>
      <c r="B1" s="432"/>
      <c r="C1" s="432"/>
      <c r="D1" s="432"/>
      <c r="E1" s="432"/>
      <c r="F1" s="432"/>
      <c r="G1" s="432"/>
    </row>
    <row r="2" spans="1:13" ht="55.5" customHeight="1" thickBot="1">
      <c r="A2" s="431" t="s">
        <v>36</v>
      </c>
      <c r="B2" s="431"/>
      <c r="C2" s="431"/>
      <c r="D2" s="431"/>
      <c r="E2" s="431"/>
      <c r="F2" s="431"/>
      <c r="G2" s="429"/>
      <c r="H2" s="429"/>
      <c r="I2" s="429"/>
      <c r="J2" s="429"/>
      <c r="K2" s="429"/>
      <c r="L2" s="429"/>
      <c r="M2" s="429"/>
    </row>
    <row r="3" spans="1:19" ht="12.75" customHeight="1" thickBot="1">
      <c r="A3" s="217" t="s">
        <v>136</v>
      </c>
      <c r="B3" s="218" t="s">
        <v>134</v>
      </c>
      <c r="C3" s="218" t="s">
        <v>131</v>
      </c>
      <c r="D3" s="225" t="s">
        <v>12</v>
      </c>
      <c r="E3" s="223" t="s">
        <v>137</v>
      </c>
      <c r="F3" s="218" t="s">
        <v>4</v>
      </c>
      <c r="G3" s="343"/>
      <c r="H3" s="345"/>
      <c r="I3" s="345"/>
      <c r="J3" s="345"/>
      <c r="K3" s="345"/>
      <c r="L3" s="345"/>
      <c r="M3" s="345"/>
      <c r="N3" s="434"/>
      <c r="O3" s="434"/>
      <c r="P3" s="434"/>
      <c r="Q3" s="434"/>
      <c r="R3" s="434"/>
      <c r="S3" s="257"/>
    </row>
    <row r="4" spans="1:19" ht="22.5" customHeight="1" thickBot="1">
      <c r="A4" s="217"/>
      <c r="B4" s="218"/>
      <c r="C4" s="222"/>
      <c r="D4" s="226"/>
      <c r="E4" s="224"/>
      <c r="F4" s="219"/>
      <c r="G4" s="343"/>
      <c r="H4" s="346"/>
      <c r="I4" s="346"/>
      <c r="J4" s="346"/>
      <c r="K4" s="346"/>
      <c r="L4" s="346"/>
      <c r="M4" s="346"/>
      <c r="N4" s="346"/>
      <c r="O4" s="346"/>
      <c r="P4" s="346"/>
      <c r="Q4" s="344"/>
      <c r="R4" s="346"/>
      <c r="S4" s="346"/>
    </row>
    <row r="5" spans="1:19" ht="12.75">
      <c r="A5" s="12"/>
      <c r="B5" s="21" t="s">
        <v>135</v>
      </c>
      <c r="C5" s="22"/>
      <c r="D5" s="22"/>
      <c r="E5" s="22"/>
      <c r="F5" s="358"/>
      <c r="G5" s="347"/>
      <c r="H5" s="347"/>
      <c r="I5" s="347"/>
      <c r="J5" s="347"/>
      <c r="K5" s="347"/>
      <c r="L5" s="347"/>
      <c r="M5" s="347"/>
      <c r="N5" s="347"/>
      <c r="O5" s="348"/>
      <c r="P5" s="348"/>
      <c r="Q5" s="348"/>
      <c r="R5" s="348"/>
      <c r="S5" s="348"/>
    </row>
    <row r="6" spans="1:20" ht="45.75" customHeight="1" hidden="1">
      <c r="A6" s="13">
        <v>1</v>
      </c>
      <c r="B6" s="5" t="s">
        <v>33</v>
      </c>
      <c r="C6" s="5" t="s">
        <v>1</v>
      </c>
      <c r="D6" s="42"/>
      <c r="E6" s="5" t="s">
        <v>27</v>
      </c>
      <c r="F6" s="359" t="s">
        <v>34</v>
      </c>
      <c r="G6" s="352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0"/>
    </row>
    <row r="7" spans="1:19" ht="67.5" customHeight="1">
      <c r="A7" s="14">
        <v>1</v>
      </c>
      <c r="B7" s="213" t="s">
        <v>60</v>
      </c>
      <c r="C7" s="5" t="s">
        <v>61</v>
      </c>
      <c r="D7" s="53">
        <v>29045910</v>
      </c>
      <c r="E7" s="5" t="s">
        <v>64</v>
      </c>
      <c r="F7" s="359" t="s">
        <v>67</v>
      </c>
      <c r="G7" s="352"/>
      <c r="H7" s="440"/>
      <c r="I7" s="350"/>
      <c r="J7" s="350"/>
      <c r="K7" s="350"/>
      <c r="L7" s="350"/>
      <c r="M7" s="350"/>
      <c r="N7" s="350"/>
      <c r="O7" s="351"/>
      <c r="P7" s="351"/>
      <c r="Q7" s="441"/>
      <c r="R7" s="351"/>
      <c r="S7" s="351"/>
    </row>
    <row r="8" spans="1:20" ht="67.5" customHeight="1">
      <c r="A8" s="13">
        <v>2</v>
      </c>
      <c r="B8" s="231"/>
      <c r="C8" s="5" t="s">
        <v>62</v>
      </c>
      <c r="D8" s="53">
        <v>56364890</v>
      </c>
      <c r="E8" s="5" t="s">
        <v>65</v>
      </c>
      <c r="F8" s="359" t="s">
        <v>68</v>
      </c>
      <c r="G8" s="352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0"/>
    </row>
    <row r="9" spans="1:20" ht="70.5" customHeight="1">
      <c r="A9" s="13">
        <v>3</v>
      </c>
      <c r="B9" s="232"/>
      <c r="C9" s="5" t="s">
        <v>63</v>
      </c>
      <c r="D9" s="54">
        <v>61575940</v>
      </c>
      <c r="E9" s="5" t="s">
        <v>66</v>
      </c>
      <c r="F9" s="359" t="s">
        <v>69</v>
      </c>
      <c r="G9" s="352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0"/>
    </row>
    <row r="10" spans="1:20" ht="87.75" customHeight="1">
      <c r="A10" s="13">
        <v>4</v>
      </c>
      <c r="B10" s="33" t="s">
        <v>71</v>
      </c>
      <c r="C10" s="18" t="s">
        <v>72</v>
      </c>
      <c r="D10" s="54">
        <v>378078</v>
      </c>
      <c r="E10" s="5" t="s">
        <v>73</v>
      </c>
      <c r="F10" s="359" t="s">
        <v>74</v>
      </c>
      <c r="G10" s="352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0"/>
    </row>
    <row r="11" spans="1:20" ht="82.5" customHeight="1">
      <c r="A11" s="13">
        <v>5</v>
      </c>
      <c r="B11" s="33" t="s">
        <v>75</v>
      </c>
      <c r="C11" s="18" t="s">
        <v>76</v>
      </c>
      <c r="D11" s="54">
        <v>305758</v>
      </c>
      <c r="E11" s="5" t="s">
        <v>77</v>
      </c>
      <c r="F11" s="359" t="s">
        <v>78</v>
      </c>
      <c r="G11" s="352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0"/>
    </row>
    <row r="12" spans="1:20" ht="88.5" customHeight="1">
      <c r="A12" s="13">
        <v>6</v>
      </c>
      <c r="B12" s="33" t="s">
        <v>80</v>
      </c>
      <c r="C12" s="18" t="s">
        <v>82</v>
      </c>
      <c r="D12" s="54">
        <v>1036181</v>
      </c>
      <c r="E12" s="5" t="s">
        <v>79</v>
      </c>
      <c r="F12" s="359" t="s">
        <v>81</v>
      </c>
      <c r="G12" s="352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0"/>
    </row>
    <row r="13" spans="1:20" s="1" customFormat="1" ht="15" customHeight="1" thickBot="1">
      <c r="A13" s="27"/>
      <c r="B13" s="28" t="s">
        <v>138</v>
      </c>
      <c r="C13" s="55"/>
      <c r="D13" s="29">
        <f>D6+D7+D8+D9+D10+D11+D12</f>
        <v>148706757</v>
      </c>
      <c r="E13" s="29">
        <f>24851000+11700000+33165000+378078+305758+1036181</f>
        <v>71436017</v>
      </c>
      <c r="F13" s="443"/>
      <c r="G13" s="63"/>
      <c r="H13" s="65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32"/>
    </row>
    <row r="14" spans="1:20" s="1" customFormat="1" ht="15" customHeight="1">
      <c r="A14" s="444"/>
      <c r="B14" s="56"/>
      <c r="C14" s="57"/>
      <c r="D14" s="58"/>
      <c r="E14" s="59"/>
      <c r="F14" s="445"/>
      <c r="G14" s="63"/>
      <c r="H14" s="65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32"/>
    </row>
    <row r="15" spans="1:20" s="1" customFormat="1" ht="15" customHeight="1">
      <c r="A15" s="446"/>
      <c r="B15" s="60"/>
      <c r="C15" s="61"/>
      <c r="D15" s="62"/>
      <c r="E15" s="63"/>
      <c r="F15" s="447"/>
      <c r="G15" s="63"/>
      <c r="H15" s="65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32"/>
    </row>
    <row r="16" spans="1:20" s="1" customFormat="1" ht="15" customHeight="1" thickBot="1">
      <c r="A16" s="448"/>
      <c r="B16" s="66"/>
      <c r="C16" s="67"/>
      <c r="D16" s="68"/>
      <c r="E16" s="69"/>
      <c r="F16" s="449"/>
      <c r="G16" s="63"/>
      <c r="H16" s="65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32"/>
    </row>
    <row r="17" spans="1:20" s="1" customFormat="1" ht="15" customHeight="1" thickBot="1">
      <c r="A17" s="217" t="s">
        <v>136</v>
      </c>
      <c r="B17" s="218" t="s">
        <v>134</v>
      </c>
      <c r="C17" s="218" t="s">
        <v>131</v>
      </c>
      <c r="D17" s="225" t="s">
        <v>12</v>
      </c>
      <c r="E17" s="223" t="s">
        <v>137</v>
      </c>
      <c r="F17" s="218" t="s">
        <v>4</v>
      </c>
      <c r="G17" s="343"/>
      <c r="H17" s="345"/>
      <c r="I17" s="345"/>
      <c r="J17" s="345"/>
      <c r="K17" s="345"/>
      <c r="L17" s="345"/>
      <c r="M17" s="345"/>
      <c r="N17" s="434"/>
      <c r="O17" s="434"/>
      <c r="P17" s="434"/>
      <c r="Q17" s="434"/>
      <c r="R17" s="434"/>
      <c r="S17" s="257"/>
      <c r="T17" s="32"/>
    </row>
    <row r="18" spans="1:20" s="1" customFormat="1" ht="15" customHeight="1" thickBot="1">
      <c r="A18" s="217"/>
      <c r="B18" s="218"/>
      <c r="C18" s="222"/>
      <c r="D18" s="226"/>
      <c r="E18" s="224"/>
      <c r="F18" s="219"/>
      <c r="G18" s="343"/>
      <c r="H18" s="346"/>
      <c r="I18" s="346"/>
      <c r="J18" s="346"/>
      <c r="K18" s="346"/>
      <c r="L18" s="346"/>
      <c r="M18" s="346"/>
      <c r="N18" s="346"/>
      <c r="O18" s="346"/>
      <c r="P18" s="346"/>
      <c r="Q18" s="344"/>
      <c r="R18" s="346"/>
      <c r="S18" s="344"/>
      <c r="T18" s="32"/>
    </row>
    <row r="19" spans="1:19" s="1" customFormat="1" ht="12.75" customHeight="1">
      <c r="A19" s="15"/>
      <c r="B19" s="215" t="s">
        <v>145</v>
      </c>
      <c r="C19" s="220"/>
      <c r="D19" s="220"/>
      <c r="E19" s="221"/>
      <c r="F19" s="370"/>
      <c r="G19" s="349"/>
      <c r="H19" s="349"/>
      <c r="I19" s="349"/>
      <c r="J19" s="349"/>
      <c r="K19" s="349"/>
      <c r="L19" s="349"/>
      <c r="M19" s="349"/>
      <c r="N19" s="349"/>
      <c r="O19" s="112"/>
      <c r="P19" s="112"/>
      <c r="Q19" s="112"/>
      <c r="R19" s="112"/>
      <c r="S19" s="112"/>
    </row>
    <row r="20" spans="1:20" ht="36" customHeight="1">
      <c r="A20" s="16">
        <v>1</v>
      </c>
      <c r="B20" s="213" t="s">
        <v>38</v>
      </c>
      <c r="C20" s="5" t="s">
        <v>39</v>
      </c>
      <c r="D20" s="42">
        <f>33268137+768269</f>
        <v>34036406</v>
      </c>
      <c r="E20" s="214" t="s">
        <v>42</v>
      </c>
      <c r="F20" s="450" t="s">
        <v>70</v>
      </c>
      <c r="G20" s="352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0"/>
    </row>
    <row r="21" spans="1:19" ht="28.5" customHeight="1">
      <c r="A21" s="16">
        <v>2</v>
      </c>
      <c r="B21" s="231"/>
      <c r="C21" s="5" t="s">
        <v>58</v>
      </c>
      <c r="D21" s="42">
        <f>7878200+768269</f>
        <v>8646469</v>
      </c>
      <c r="E21" s="231"/>
      <c r="F21" s="450" t="s">
        <v>43</v>
      </c>
      <c r="G21" s="350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</row>
    <row r="22" spans="1:19" ht="32.25" customHeight="1">
      <c r="A22" s="16">
        <v>3</v>
      </c>
      <c r="B22" s="231"/>
      <c r="C22" s="5" t="s">
        <v>40</v>
      </c>
      <c r="D22" s="42">
        <f>28975083+3062292</f>
        <v>32037375</v>
      </c>
      <c r="E22" s="231"/>
      <c r="F22" s="450" t="s">
        <v>44</v>
      </c>
      <c r="G22" s="352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</row>
    <row r="23" spans="1:19" ht="30" customHeight="1">
      <c r="A23" s="16">
        <v>4</v>
      </c>
      <c r="B23" s="231"/>
      <c r="C23" s="5" t="s">
        <v>41</v>
      </c>
      <c r="D23" s="42">
        <f>23089876+2604835</f>
        <v>25694711</v>
      </c>
      <c r="E23" s="231"/>
      <c r="F23" s="450" t="s">
        <v>55</v>
      </c>
      <c r="G23" s="352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</row>
    <row r="24" spans="1:20" ht="31.5" customHeight="1">
      <c r="A24" s="16">
        <v>5</v>
      </c>
      <c r="B24" s="232"/>
      <c r="C24" s="5" t="s">
        <v>56</v>
      </c>
      <c r="D24" s="42">
        <v>11341802</v>
      </c>
      <c r="E24" s="232"/>
      <c r="F24" s="450" t="s">
        <v>57</v>
      </c>
      <c r="G24" s="352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0"/>
    </row>
    <row r="25" spans="1:19" ht="15" customHeight="1">
      <c r="A25" s="15"/>
      <c r="B25" s="229" t="s">
        <v>139</v>
      </c>
      <c r="C25" s="230"/>
      <c r="D25" s="23">
        <f>D20+D22+D23+D24</f>
        <v>103110294</v>
      </c>
      <c r="E25" s="31">
        <v>103110294</v>
      </c>
      <c r="F25" s="95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2.75">
      <c r="A26" s="16"/>
      <c r="B26" s="10" t="s">
        <v>140</v>
      </c>
      <c r="C26" s="8"/>
      <c r="D26" s="45"/>
      <c r="E26" s="8"/>
      <c r="F26" s="371"/>
      <c r="G26" s="351"/>
      <c r="H26" s="351"/>
      <c r="I26" s="351"/>
      <c r="J26" s="351"/>
      <c r="K26" s="351"/>
      <c r="L26" s="351"/>
      <c r="M26" s="351"/>
      <c r="N26" s="351"/>
      <c r="O26" s="112"/>
      <c r="P26" s="112"/>
      <c r="Q26" s="112"/>
      <c r="R26" s="112"/>
      <c r="S26" s="112"/>
    </row>
    <row r="27" spans="1:20" ht="40.5" customHeight="1">
      <c r="A27" s="16">
        <v>1</v>
      </c>
      <c r="B27" s="33" t="s">
        <v>37</v>
      </c>
      <c r="C27" s="5" t="s">
        <v>147</v>
      </c>
      <c r="D27" s="42">
        <v>19375000</v>
      </c>
      <c r="E27" s="18" t="s">
        <v>84</v>
      </c>
      <c r="F27" s="95" t="s">
        <v>59</v>
      </c>
      <c r="G27" s="350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0"/>
    </row>
    <row r="28" spans="1:19" s="3" customFormat="1" ht="17.25" customHeight="1">
      <c r="A28" s="20"/>
      <c r="B28" s="227" t="s">
        <v>144</v>
      </c>
      <c r="C28" s="228"/>
      <c r="D28" s="44">
        <f>D27</f>
        <v>19375000</v>
      </c>
      <c r="E28" s="31">
        <f>5509000</f>
        <v>5509000</v>
      </c>
      <c r="F28" s="95"/>
      <c r="G28" s="65"/>
      <c r="H28" s="65"/>
      <c r="I28" s="65"/>
      <c r="J28" s="65"/>
      <c r="K28" s="65"/>
      <c r="L28" s="65"/>
      <c r="M28" s="65"/>
      <c r="N28" s="65"/>
      <c r="O28" s="349"/>
      <c r="P28" s="349"/>
      <c r="Q28" s="349"/>
      <c r="R28" s="349"/>
      <c r="S28" s="349"/>
    </row>
    <row r="29" spans="1:19" ht="12.75" hidden="1">
      <c r="A29" s="16"/>
      <c r="B29" s="8" t="s">
        <v>2</v>
      </c>
      <c r="C29" s="8" t="s">
        <v>141</v>
      </c>
      <c r="D29" s="46"/>
      <c r="E29" s="31"/>
      <c r="F29" s="11"/>
      <c r="G29" s="350"/>
      <c r="H29" s="351"/>
      <c r="I29" s="351"/>
      <c r="J29" s="351"/>
      <c r="K29" s="351"/>
      <c r="L29" s="351"/>
      <c r="M29" s="351"/>
      <c r="N29" s="351"/>
      <c r="O29" s="112"/>
      <c r="P29" s="112"/>
      <c r="Q29" s="112"/>
      <c r="R29" s="112"/>
      <c r="S29" s="112"/>
    </row>
    <row r="30" spans="1:19" ht="15.75" customHeight="1">
      <c r="A30" s="16"/>
      <c r="B30" s="8"/>
      <c r="C30" s="10" t="s">
        <v>132</v>
      </c>
      <c r="D30" s="31">
        <f>D13+D25+D28</f>
        <v>271192051</v>
      </c>
      <c r="E30" s="31">
        <f>E13+E25+E28+E29</f>
        <v>180055311</v>
      </c>
      <c r="F30" s="11"/>
      <c r="G30" s="111"/>
      <c r="H30" s="111"/>
      <c r="I30" s="111"/>
      <c r="J30" s="111"/>
      <c r="K30" s="111"/>
      <c r="L30" s="334"/>
      <c r="M30" s="111"/>
      <c r="N30" s="111"/>
      <c r="O30" s="50"/>
      <c r="P30" s="50"/>
      <c r="Q30" s="50"/>
      <c r="R30" s="50"/>
      <c r="S30" s="50"/>
    </row>
    <row r="31" spans="1:19" ht="12.75">
      <c r="A31" s="16"/>
      <c r="B31" s="8"/>
      <c r="C31" s="8" t="s">
        <v>142</v>
      </c>
      <c r="D31" s="46"/>
      <c r="E31" s="31">
        <f>G31</f>
        <v>0</v>
      </c>
      <c r="F31" s="11"/>
      <c r="G31" s="64"/>
      <c r="H31" s="81"/>
      <c r="I31" s="81"/>
      <c r="J31" s="81"/>
      <c r="K31" s="81"/>
      <c r="L31" s="442"/>
      <c r="M31" s="81"/>
      <c r="N31" s="81"/>
      <c r="O31" s="71"/>
      <c r="P31" s="337"/>
      <c r="Q31" s="337"/>
      <c r="R31" s="337"/>
      <c r="S31" s="337"/>
    </row>
    <row r="32" spans="1:20" ht="16.5" customHeight="1" thickBot="1">
      <c r="A32" s="17"/>
      <c r="B32" s="34"/>
      <c r="C32" s="35" t="s">
        <v>0</v>
      </c>
      <c r="D32" s="36">
        <f>D30</f>
        <v>271192051</v>
      </c>
      <c r="E32" s="36">
        <f>SUM(E30:E31)</f>
        <v>180055311</v>
      </c>
      <c r="F32" s="37"/>
      <c r="G32" s="111"/>
      <c r="H32" s="111"/>
      <c r="I32" s="111"/>
      <c r="J32" s="111"/>
      <c r="K32" s="111"/>
      <c r="L32" s="111"/>
      <c r="M32" s="111"/>
      <c r="N32" s="111"/>
      <c r="O32" s="50"/>
      <c r="P32" s="50"/>
      <c r="Q32" s="50"/>
      <c r="R32" s="50"/>
      <c r="S32" s="50"/>
      <c r="T32" s="39"/>
    </row>
    <row r="33" spans="5:12" ht="12.75">
      <c r="E33" s="40"/>
      <c r="I33" s="50"/>
      <c r="L33" s="30"/>
    </row>
    <row r="34" spans="1:19" ht="12.75">
      <c r="A34" s="25" t="s">
        <v>152</v>
      </c>
      <c r="D34" s="39"/>
      <c r="E34" s="39"/>
      <c r="G34" s="30"/>
      <c r="I34" s="40"/>
      <c r="K34" s="26"/>
      <c r="M34" s="40"/>
      <c r="O34" s="26"/>
      <c r="Q34" s="30"/>
      <c r="S34" s="30"/>
    </row>
    <row r="35" spans="2:17" ht="12.75">
      <c r="B35" s="30"/>
      <c r="E35" s="40"/>
      <c r="F35" s="30"/>
      <c r="G35" s="74"/>
      <c r="I35" s="40"/>
      <c r="K35" s="40"/>
      <c r="L35" s="26"/>
      <c r="M35" s="26"/>
      <c r="N35" s="40"/>
      <c r="O35" s="78"/>
      <c r="P35" s="78"/>
      <c r="Q35" s="40"/>
    </row>
    <row r="36" spans="2:17" ht="12.75">
      <c r="B36" s="30"/>
      <c r="E36" s="30"/>
      <c r="G36" s="26"/>
      <c r="J36" s="30"/>
      <c r="K36" s="26"/>
      <c r="L36" s="78"/>
      <c r="M36" s="78"/>
      <c r="N36" s="78"/>
      <c r="O36" s="78"/>
      <c r="P36" s="78"/>
      <c r="Q36" s="78"/>
    </row>
    <row r="37" spans="2:17" ht="12.75">
      <c r="B37" s="30"/>
      <c r="E37" s="30"/>
      <c r="F37" s="30"/>
      <c r="G37" s="26"/>
      <c r="K37" s="30"/>
      <c r="N37" s="30"/>
      <c r="P37" s="50"/>
      <c r="Q37" s="30"/>
    </row>
    <row r="38" spans="2:16" ht="12.75">
      <c r="B38" s="30"/>
      <c r="E38" s="30"/>
      <c r="F38" s="30"/>
      <c r="G38" s="77"/>
      <c r="P38" s="50"/>
    </row>
    <row r="39" spans="2:17" ht="12.75">
      <c r="B39" s="30"/>
      <c r="F39" s="30"/>
      <c r="G39" s="26"/>
      <c r="H39" s="30"/>
      <c r="I39" s="30"/>
      <c r="K39" s="30"/>
      <c r="L39" s="30"/>
      <c r="M39" s="30"/>
      <c r="N39" s="30"/>
      <c r="O39" s="30"/>
      <c r="P39" s="26"/>
      <c r="Q39" s="30"/>
    </row>
    <row r="40" ht="12.75">
      <c r="E40" s="30"/>
    </row>
    <row r="43" spans="7:18" ht="12.75">
      <c r="G43" s="39"/>
      <c r="K43" s="40"/>
      <c r="L43" s="78"/>
      <c r="M43" s="78"/>
      <c r="N43" s="40"/>
      <c r="O43" s="78"/>
      <c r="P43" s="78"/>
      <c r="Q43" s="40"/>
      <c r="R43" s="39"/>
    </row>
    <row r="44" ht="12.75">
      <c r="E44" s="30"/>
    </row>
    <row r="45" spans="7:17" ht="12.75"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5:17" ht="12.75">
      <c r="E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</sheetData>
  <sheetProtection/>
  <mergeCells count="24">
    <mergeCell ref="A2:F2"/>
    <mergeCell ref="A1:G1"/>
    <mergeCell ref="B3:B4"/>
    <mergeCell ref="F17:F18"/>
    <mergeCell ref="G17:G18"/>
    <mergeCell ref="B28:C28"/>
    <mergeCell ref="B25:C25"/>
    <mergeCell ref="B19:E19"/>
    <mergeCell ref="B20:B24"/>
    <mergeCell ref="E20:E24"/>
    <mergeCell ref="A17:A18"/>
    <mergeCell ref="B17:B18"/>
    <mergeCell ref="C17:C18"/>
    <mergeCell ref="D17:D18"/>
    <mergeCell ref="B7:B9"/>
    <mergeCell ref="E17:E18"/>
    <mergeCell ref="H17:S17"/>
    <mergeCell ref="E3:E4"/>
    <mergeCell ref="D3:D4"/>
    <mergeCell ref="G3:G4"/>
    <mergeCell ref="A3:A4"/>
    <mergeCell ref="C3:C4"/>
    <mergeCell ref="F3:F4"/>
    <mergeCell ref="H3:S3"/>
  </mergeCells>
  <printOptions/>
  <pageMargins left="0" right="0" top="1.377952755905511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75" zoomScaleNormal="75" zoomScalePageLayoutView="0" workbookViewId="0" topLeftCell="A31">
      <selection activeCell="H8" sqref="H8"/>
    </sheetView>
  </sheetViews>
  <sheetFormatPr defaultColWidth="9.140625" defaultRowHeight="12.75"/>
  <cols>
    <col min="1" max="1" width="3.421875" style="0" customWidth="1"/>
    <col min="2" max="2" width="19.140625" style="0" customWidth="1"/>
    <col min="3" max="3" width="19.57421875" style="0" customWidth="1"/>
    <col min="4" max="4" width="10.7109375" style="0" customWidth="1"/>
    <col min="5" max="5" width="11.8515625" style="0" customWidth="1"/>
    <col min="6" max="6" width="8.57421875" style="0" customWidth="1"/>
    <col min="7" max="7" width="10.7109375" style="0" customWidth="1"/>
    <col min="8" max="8" width="8.00390625" style="0" customWidth="1"/>
    <col min="9" max="9" width="8.140625" style="0" customWidth="1"/>
    <col min="10" max="10" width="7.7109375" style="0" customWidth="1"/>
    <col min="11" max="11" width="7.8515625" style="0" customWidth="1"/>
    <col min="12" max="12" width="8.7109375" style="0" customWidth="1"/>
    <col min="13" max="13" width="8.28125" style="0" customWidth="1"/>
    <col min="14" max="14" width="8.57421875" style="0" customWidth="1"/>
    <col min="15" max="15" width="8.140625" style="0" customWidth="1"/>
    <col min="16" max="17" width="8.421875" style="0" customWidth="1"/>
    <col min="18" max="18" width="7.7109375" style="0" customWidth="1"/>
    <col min="19" max="19" width="9.421875" style="0" customWidth="1"/>
    <col min="20" max="20" width="13.28125" style="0" bestFit="1" customWidth="1"/>
    <col min="23" max="23" width="12.140625" style="0" bestFit="1" customWidth="1"/>
  </cols>
  <sheetData>
    <row r="1" spans="1:7" ht="15.75">
      <c r="A1" s="432" t="s">
        <v>133</v>
      </c>
      <c r="B1" s="432"/>
      <c r="C1" s="432"/>
      <c r="D1" s="432"/>
      <c r="E1" s="432"/>
      <c r="F1" s="432"/>
      <c r="G1" s="432"/>
    </row>
    <row r="2" spans="1:13" ht="52.5" customHeight="1" thickBot="1">
      <c r="A2" s="431" t="s">
        <v>83</v>
      </c>
      <c r="B2" s="431"/>
      <c r="C2" s="431"/>
      <c r="D2" s="431"/>
      <c r="E2" s="431"/>
      <c r="F2" s="431"/>
      <c r="G2" s="429"/>
      <c r="H2" s="429"/>
      <c r="I2" s="429"/>
      <c r="J2" s="429"/>
      <c r="K2" s="429"/>
      <c r="L2" s="429"/>
      <c r="M2" s="429"/>
    </row>
    <row r="3" spans="1:19" ht="12.75" customHeight="1" thickBot="1">
      <c r="A3" s="217" t="s">
        <v>136</v>
      </c>
      <c r="B3" s="218" t="s">
        <v>125</v>
      </c>
      <c r="C3" s="218" t="s">
        <v>131</v>
      </c>
      <c r="D3" s="225" t="s">
        <v>12</v>
      </c>
      <c r="E3" s="223" t="s">
        <v>124</v>
      </c>
      <c r="F3" s="218" t="s">
        <v>4</v>
      </c>
      <c r="G3" s="343"/>
      <c r="H3" s="345"/>
      <c r="I3" s="345"/>
      <c r="J3" s="345"/>
      <c r="K3" s="345"/>
      <c r="L3" s="345"/>
      <c r="M3" s="345"/>
      <c r="N3" s="434"/>
      <c r="O3" s="434"/>
      <c r="P3" s="434"/>
      <c r="Q3" s="434"/>
      <c r="R3" s="434"/>
      <c r="S3" s="257"/>
    </row>
    <row r="4" spans="1:19" ht="22.5" customHeight="1" thickBot="1">
      <c r="A4" s="217"/>
      <c r="B4" s="218"/>
      <c r="C4" s="222"/>
      <c r="D4" s="226"/>
      <c r="E4" s="224"/>
      <c r="F4" s="219"/>
      <c r="G4" s="343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</row>
    <row r="5" spans="1:19" ht="12.75">
      <c r="A5" s="12"/>
      <c r="B5" s="21" t="s">
        <v>135</v>
      </c>
      <c r="C5" s="22"/>
      <c r="D5" s="22"/>
      <c r="E5" s="22"/>
      <c r="F5" s="358"/>
      <c r="G5" s="347"/>
      <c r="H5" s="347"/>
      <c r="I5" s="347"/>
      <c r="J5" s="347"/>
      <c r="K5" s="347"/>
      <c r="L5" s="347"/>
      <c r="M5" s="347"/>
      <c r="N5" s="347"/>
      <c r="O5" s="348"/>
      <c r="P5" s="348"/>
      <c r="Q5" s="348"/>
      <c r="R5" s="348"/>
      <c r="S5" s="348"/>
    </row>
    <row r="6" spans="1:20" ht="59.25" customHeight="1">
      <c r="A6" s="14">
        <v>1</v>
      </c>
      <c r="B6" s="213" t="s">
        <v>105</v>
      </c>
      <c r="C6" s="5" t="s">
        <v>61</v>
      </c>
      <c r="D6" s="42">
        <v>29045910</v>
      </c>
      <c r="E6" s="18" t="s">
        <v>64</v>
      </c>
      <c r="F6" s="359" t="s">
        <v>67</v>
      </c>
      <c r="G6" s="64"/>
      <c r="H6" s="435"/>
      <c r="I6" s="64"/>
      <c r="J6" s="64"/>
      <c r="K6" s="64"/>
      <c r="L6" s="64"/>
      <c r="M6" s="64"/>
      <c r="N6" s="64"/>
      <c r="O6" s="81"/>
      <c r="P6" s="81"/>
      <c r="Q6" s="81"/>
      <c r="R6" s="81"/>
      <c r="S6" s="81"/>
      <c r="T6" s="39"/>
    </row>
    <row r="7" spans="1:20" ht="53.25" customHeight="1">
      <c r="A7" s="13">
        <v>2</v>
      </c>
      <c r="B7" s="231"/>
      <c r="C7" s="5" t="s">
        <v>62</v>
      </c>
      <c r="D7" s="42">
        <v>56364890</v>
      </c>
      <c r="E7" s="18" t="s">
        <v>65</v>
      </c>
      <c r="F7" s="359" t="s">
        <v>68</v>
      </c>
      <c r="G7" s="64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30"/>
    </row>
    <row r="8" spans="1:20" ht="56.25" customHeight="1">
      <c r="A8" s="13">
        <v>3</v>
      </c>
      <c r="B8" s="232"/>
      <c r="C8" s="5" t="s">
        <v>63</v>
      </c>
      <c r="D8" s="6">
        <v>61575940</v>
      </c>
      <c r="E8" s="18" t="s">
        <v>66</v>
      </c>
      <c r="F8" s="359" t="s">
        <v>69</v>
      </c>
      <c r="G8" s="64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30"/>
    </row>
    <row r="9" spans="1:20" ht="71.25" customHeight="1">
      <c r="A9" s="13">
        <v>4</v>
      </c>
      <c r="B9" s="33" t="s">
        <v>106</v>
      </c>
      <c r="C9" s="5" t="s">
        <v>87</v>
      </c>
      <c r="D9" s="82">
        <v>41284231.55</v>
      </c>
      <c r="E9" s="18" t="s">
        <v>93</v>
      </c>
      <c r="F9" s="359" t="s">
        <v>94</v>
      </c>
      <c r="G9" s="64"/>
      <c r="H9" s="81"/>
      <c r="I9" s="81"/>
      <c r="J9" s="81"/>
      <c r="K9" s="81"/>
      <c r="L9" s="81"/>
      <c r="M9" s="436"/>
      <c r="N9" s="81"/>
      <c r="O9" s="81"/>
      <c r="P9" s="81"/>
      <c r="Q9" s="81"/>
      <c r="R9" s="81"/>
      <c r="S9" s="81"/>
      <c r="T9" s="30"/>
    </row>
    <row r="10" spans="1:20" ht="54.75" customHeight="1">
      <c r="A10" s="13">
        <v>5</v>
      </c>
      <c r="B10" s="33" t="s">
        <v>108</v>
      </c>
      <c r="C10" s="5" t="s">
        <v>96</v>
      </c>
      <c r="D10" s="6">
        <v>26120614</v>
      </c>
      <c r="E10" s="18" t="s">
        <v>122</v>
      </c>
      <c r="F10" s="359" t="s">
        <v>123</v>
      </c>
      <c r="G10" s="64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30"/>
    </row>
    <row r="11" spans="1:20" ht="72.75" customHeight="1">
      <c r="A11" s="13">
        <v>6</v>
      </c>
      <c r="B11" s="33" t="s">
        <v>126</v>
      </c>
      <c r="C11" s="5" t="s">
        <v>128</v>
      </c>
      <c r="D11" s="6">
        <v>64465752</v>
      </c>
      <c r="E11" s="18" t="s">
        <v>129</v>
      </c>
      <c r="F11" s="359" t="s">
        <v>130</v>
      </c>
      <c r="G11" s="64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30"/>
    </row>
    <row r="12" spans="1:20" ht="72.75" customHeight="1">
      <c r="A12" s="13">
        <v>7</v>
      </c>
      <c r="B12" s="33" t="s">
        <v>6</v>
      </c>
      <c r="C12" s="5" t="s">
        <v>9</v>
      </c>
      <c r="D12" s="6">
        <v>14143533.76</v>
      </c>
      <c r="E12" s="18" t="s">
        <v>10</v>
      </c>
      <c r="F12" s="359" t="s">
        <v>11</v>
      </c>
      <c r="G12" s="64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30"/>
    </row>
    <row r="13" spans="1:20" s="1" customFormat="1" ht="15" customHeight="1">
      <c r="A13" s="15"/>
      <c r="B13" s="9" t="s">
        <v>138</v>
      </c>
      <c r="C13" s="41"/>
      <c r="D13" s="23">
        <f>D6+D7+D8+D9+D10+D11+D12</f>
        <v>293000871.31</v>
      </c>
      <c r="E13" s="73">
        <f>4194910+44664890+28410940+3781000.03+16711254+6102000+1399918</f>
        <v>105264912.03</v>
      </c>
      <c r="F13" s="95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32"/>
    </row>
    <row r="14" spans="1:19" s="1" customFormat="1" ht="12.75" customHeight="1">
      <c r="A14" s="15"/>
      <c r="B14" s="215" t="s">
        <v>145</v>
      </c>
      <c r="C14" s="220"/>
      <c r="D14" s="220"/>
      <c r="E14" s="221"/>
      <c r="F14" s="370"/>
      <c r="G14" s="349"/>
      <c r="H14" s="349"/>
      <c r="I14" s="349"/>
      <c r="J14" s="349"/>
      <c r="K14" s="349"/>
      <c r="L14" s="349"/>
      <c r="M14" s="349"/>
      <c r="N14" s="349"/>
      <c r="O14" s="112"/>
      <c r="P14" s="112"/>
      <c r="Q14" s="112"/>
      <c r="R14" s="112"/>
      <c r="S14" s="112"/>
    </row>
    <row r="15" spans="1:20" ht="63" customHeight="1">
      <c r="A15" s="16">
        <v>1</v>
      </c>
      <c r="B15" s="213" t="s">
        <v>127</v>
      </c>
      <c r="C15" s="5" t="s">
        <v>39</v>
      </c>
      <c r="D15" s="42">
        <f>33606345+768269+380526+1187870</f>
        <v>35943010</v>
      </c>
      <c r="E15" s="214" t="s">
        <v>116</v>
      </c>
      <c r="F15" s="437" t="s">
        <v>97</v>
      </c>
      <c r="G15" s="350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0"/>
    </row>
    <row r="16" spans="1:19" ht="56.25" customHeight="1">
      <c r="A16" s="16">
        <v>2</v>
      </c>
      <c r="B16" s="231"/>
      <c r="C16" s="5" t="s">
        <v>40</v>
      </c>
      <c r="D16" s="42">
        <f>28225632+3062292</f>
        <v>31287924</v>
      </c>
      <c r="E16" s="231"/>
      <c r="F16" s="437" t="s">
        <v>98</v>
      </c>
      <c r="G16" s="350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</row>
    <row r="17" spans="1:19" ht="60.75" customHeight="1" thickBot="1">
      <c r="A17" s="17">
        <v>3</v>
      </c>
      <c r="B17" s="235"/>
      <c r="C17" s="93" t="s">
        <v>41</v>
      </c>
      <c r="D17" s="94">
        <f>22655892+2604835+745360</f>
        <v>26006087</v>
      </c>
      <c r="E17" s="235"/>
      <c r="F17" s="438" t="s">
        <v>99</v>
      </c>
      <c r="G17" s="350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</row>
    <row r="18" spans="1:20" ht="46.5" customHeight="1">
      <c r="A18" s="91">
        <v>4</v>
      </c>
      <c r="B18" s="216" t="s">
        <v>127</v>
      </c>
      <c r="C18" s="89" t="s">
        <v>109</v>
      </c>
      <c r="D18" s="92">
        <v>11229959</v>
      </c>
      <c r="E18" s="236" t="s">
        <v>116</v>
      </c>
      <c r="F18" s="439" t="s">
        <v>100</v>
      </c>
      <c r="G18" s="350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0"/>
    </row>
    <row r="19" spans="1:20" ht="61.5" customHeight="1">
      <c r="A19" s="16">
        <v>5</v>
      </c>
      <c r="B19" s="231"/>
      <c r="C19" s="5" t="s">
        <v>95</v>
      </c>
      <c r="D19" s="42">
        <f>68393502-19809849+284461</f>
        <v>48868114</v>
      </c>
      <c r="E19" s="231"/>
      <c r="F19" s="437" t="s">
        <v>3</v>
      </c>
      <c r="G19" s="352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0"/>
    </row>
    <row r="20" spans="1:20" ht="66" customHeight="1">
      <c r="A20" s="16">
        <v>6</v>
      </c>
      <c r="B20" s="231"/>
      <c r="C20" s="5" t="s">
        <v>110</v>
      </c>
      <c r="D20" s="42">
        <v>4586133</v>
      </c>
      <c r="E20" s="231"/>
      <c r="F20" s="437" t="s">
        <v>117</v>
      </c>
      <c r="G20" s="352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0"/>
    </row>
    <row r="21" spans="1:20" ht="62.25" customHeight="1">
      <c r="A21" s="16">
        <v>7</v>
      </c>
      <c r="B21" s="231"/>
      <c r="C21" s="5" t="s">
        <v>111</v>
      </c>
      <c r="D21" s="42">
        <v>4125017</v>
      </c>
      <c r="E21" s="231"/>
      <c r="F21" s="437" t="s">
        <v>118</v>
      </c>
      <c r="G21" s="352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0"/>
    </row>
    <row r="22" spans="1:20" ht="65.25" customHeight="1">
      <c r="A22" s="16">
        <v>8</v>
      </c>
      <c r="B22" s="232"/>
      <c r="C22" s="5" t="s">
        <v>86</v>
      </c>
      <c r="D22" s="42">
        <v>50345143</v>
      </c>
      <c r="E22" s="232"/>
      <c r="F22" s="437" t="s">
        <v>101</v>
      </c>
      <c r="G22" s="350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0"/>
    </row>
    <row r="23" spans="1:20" ht="12" customHeight="1">
      <c r="A23" s="84"/>
      <c r="B23" s="234" t="s">
        <v>139</v>
      </c>
      <c r="C23" s="212"/>
      <c r="D23" s="85">
        <f>D15+D16+D17+D18+D19+D20+D21+D22</f>
        <v>212391387</v>
      </c>
      <c r="E23" s="86">
        <f>189668621+10814996+6986866+4278302+284461+358141</f>
        <v>212391387</v>
      </c>
      <c r="F23" s="375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39"/>
    </row>
    <row r="24" spans="1:19" ht="14.25" customHeight="1">
      <c r="A24" s="16"/>
      <c r="B24" s="10" t="s">
        <v>140</v>
      </c>
      <c r="C24" s="8"/>
      <c r="D24" s="45"/>
      <c r="E24" s="8"/>
      <c r="F24" s="371"/>
      <c r="G24" s="351"/>
      <c r="H24" s="351"/>
      <c r="I24" s="351"/>
      <c r="J24" s="351"/>
      <c r="K24" s="351"/>
      <c r="L24" s="351"/>
      <c r="M24" s="351"/>
      <c r="N24" s="351"/>
      <c r="O24" s="112"/>
      <c r="P24" s="112"/>
      <c r="Q24" s="112"/>
      <c r="R24" s="112"/>
      <c r="S24" s="112"/>
    </row>
    <row r="25" spans="1:20" ht="69" customHeight="1">
      <c r="A25" s="16">
        <v>1</v>
      </c>
      <c r="B25" s="33" t="s">
        <v>107</v>
      </c>
      <c r="C25" s="18" t="s">
        <v>113</v>
      </c>
      <c r="D25" s="42">
        <v>19375000</v>
      </c>
      <c r="E25" s="18" t="s">
        <v>85</v>
      </c>
      <c r="F25" s="95" t="s">
        <v>59</v>
      </c>
      <c r="G25" s="350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0"/>
    </row>
    <row r="26" spans="1:20" ht="79.5" customHeight="1">
      <c r="A26" s="16">
        <v>2</v>
      </c>
      <c r="B26" s="33" t="s">
        <v>112</v>
      </c>
      <c r="C26" s="18" t="s">
        <v>114</v>
      </c>
      <c r="D26" s="42">
        <f>4388126+15753159</f>
        <v>20141285</v>
      </c>
      <c r="E26" s="18" t="s">
        <v>115</v>
      </c>
      <c r="F26" s="95" t="s">
        <v>119</v>
      </c>
      <c r="G26" s="350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0"/>
    </row>
    <row r="27" spans="1:19" s="3" customFormat="1" ht="17.25" customHeight="1">
      <c r="A27" s="20"/>
      <c r="B27" s="227" t="s">
        <v>144</v>
      </c>
      <c r="C27" s="228"/>
      <c r="D27" s="83">
        <f>D25+D26</f>
        <v>39516285</v>
      </c>
      <c r="E27" s="47">
        <f>6390000+4388126</f>
        <v>10778126</v>
      </c>
      <c r="F27" s="95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</row>
    <row r="28" spans="1:19" ht="15.75" customHeight="1">
      <c r="A28" s="16"/>
      <c r="B28" s="8"/>
      <c r="C28" s="10" t="s">
        <v>132</v>
      </c>
      <c r="D28" s="31">
        <f>D13+D23+D27</f>
        <v>544908543.31</v>
      </c>
      <c r="E28" s="47">
        <f>E13+E23+E27</f>
        <v>328434425.03</v>
      </c>
      <c r="F28" s="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50"/>
      <c r="R28" s="50"/>
      <c r="S28" s="50"/>
    </row>
    <row r="29" spans="1:20" ht="21.75" customHeight="1">
      <c r="A29" s="51">
        <v>1</v>
      </c>
      <c r="B29" s="233" t="s">
        <v>103</v>
      </c>
      <c r="C29" s="228"/>
      <c r="D29" s="38"/>
      <c r="E29" s="79">
        <f>G29</f>
        <v>0</v>
      </c>
      <c r="F29" s="52"/>
      <c r="G29" s="64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336"/>
      <c r="T29" s="88"/>
    </row>
    <row r="30" spans="1:20" ht="12.75">
      <c r="A30" s="51">
        <v>2</v>
      </c>
      <c r="B30" s="233" t="s">
        <v>104</v>
      </c>
      <c r="C30" s="228"/>
      <c r="D30" s="38"/>
      <c r="E30" s="79">
        <f>G30</f>
        <v>0</v>
      </c>
      <c r="F30" s="52"/>
      <c r="G30" s="64"/>
      <c r="H30" s="81"/>
      <c r="I30" s="81"/>
      <c r="J30" s="81"/>
      <c r="K30" s="81"/>
      <c r="L30" s="81"/>
      <c r="M30" s="81"/>
      <c r="N30" s="81"/>
      <c r="O30" s="81"/>
      <c r="P30" s="81"/>
      <c r="Q30" s="337"/>
      <c r="R30" s="337"/>
      <c r="S30" s="338"/>
      <c r="T30" s="39"/>
    </row>
    <row r="31" spans="1:19" ht="12.75">
      <c r="A31" s="51">
        <v>3</v>
      </c>
      <c r="B31" s="233" t="s">
        <v>120</v>
      </c>
      <c r="C31" s="228"/>
      <c r="D31" s="38"/>
      <c r="E31" s="79">
        <f>G31</f>
        <v>0</v>
      </c>
      <c r="F31" s="52"/>
      <c r="G31" s="64"/>
      <c r="H31" s="81"/>
      <c r="I31" s="81"/>
      <c r="J31" s="81"/>
      <c r="K31" s="81"/>
      <c r="L31" s="81"/>
      <c r="M31" s="81"/>
      <c r="N31" s="81"/>
      <c r="O31" s="81"/>
      <c r="P31" s="81"/>
      <c r="Q31" s="337"/>
      <c r="R31" s="337"/>
      <c r="S31" s="337"/>
    </row>
    <row r="32" spans="1:19" ht="12.75">
      <c r="A32" s="51">
        <v>4</v>
      </c>
      <c r="B32" s="233" t="s">
        <v>121</v>
      </c>
      <c r="C32" s="228"/>
      <c r="D32" s="38"/>
      <c r="E32" s="79">
        <f>G32</f>
        <v>0</v>
      </c>
      <c r="F32" s="52"/>
      <c r="G32" s="64"/>
      <c r="H32" s="81"/>
      <c r="I32" s="81"/>
      <c r="J32" s="81"/>
      <c r="K32" s="81"/>
      <c r="L32" s="81"/>
      <c r="M32" s="81"/>
      <c r="N32" s="81"/>
      <c r="O32" s="81"/>
      <c r="P32" s="81"/>
      <c r="Q32" s="337"/>
      <c r="R32" s="337"/>
      <c r="S32" s="337"/>
    </row>
    <row r="33" spans="1:19" ht="12.75">
      <c r="A33" s="16"/>
      <c r="B33" s="8"/>
      <c r="C33" s="8" t="s">
        <v>102</v>
      </c>
      <c r="D33" s="24"/>
      <c r="E33" s="47">
        <f>G33</f>
        <v>0</v>
      </c>
      <c r="F33" s="11"/>
      <c r="G33" s="64"/>
      <c r="H33" s="81"/>
      <c r="I33" s="81"/>
      <c r="J33" s="81"/>
      <c r="K33" s="81"/>
      <c r="L33" s="81"/>
      <c r="M33" s="81"/>
      <c r="N33" s="81"/>
      <c r="O33" s="81"/>
      <c r="P33" s="81"/>
      <c r="Q33" s="337"/>
      <c r="R33" s="337"/>
      <c r="S33" s="337"/>
    </row>
    <row r="34" spans="1:20" ht="16.5" customHeight="1" thickBot="1">
      <c r="A34" s="17"/>
      <c r="B34" s="34"/>
      <c r="C34" s="35" t="s">
        <v>0</v>
      </c>
      <c r="D34" s="36">
        <f>D28</f>
        <v>544908543.31</v>
      </c>
      <c r="E34" s="48">
        <f>SUM(E28:E33)</f>
        <v>328434425.03</v>
      </c>
      <c r="F34" s="37"/>
      <c r="G34" s="102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39"/>
    </row>
    <row r="35" spans="1:19" ht="12.75">
      <c r="A35" s="70"/>
      <c r="B35" s="70"/>
      <c r="C35" s="70"/>
      <c r="D35" s="70"/>
      <c r="E35" s="71"/>
      <c r="F35" s="70"/>
      <c r="G35" s="70"/>
      <c r="H35" s="70"/>
      <c r="I35" s="50"/>
      <c r="J35" s="70"/>
      <c r="K35" s="70"/>
      <c r="L35" s="72"/>
      <c r="M35" s="70"/>
      <c r="N35" s="70"/>
      <c r="O35" s="70"/>
      <c r="P35" s="70"/>
      <c r="Q35" s="71"/>
      <c r="R35" s="70"/>
      <c r="S35" s="70"/>
    </row>
    <row r="36" spans="1:19" ht="12.75">
      <c r="A36" s="25"/>
      <c r="D36" s="74"/>
      <c r="E36" s="39"/>
      <c r="G36" s="49"/>
      <c r="I36" s="40"/>
      <c r="K36" s="26"/>
      <c r="M36" s="40"/>
      <c r="N36" s="40"/>
      <c r="O36" s="40"/>
      <c r="P36" s="40"/>
      <c r="Q36" s="30"/>
      <c r="S36" s="30"/>
    </row>
    <row r="37" spans="2:14" ht="14.25">
      <c r="B37" s="30"/>
      <c r="D37" s="74"/>
      <c r="F37" s="80"/>
      <c r="G37" s="49"/>
      <c r="I37" s="40"/>
      <c r="L37" s="30"/>
      <c r="M37" s="26"/>
      <c r="N37" s="78"/>
    </row>
    <row r="38" spans="2:13" ht="12.75">
      <c r="B38" s="30"/>
      <c r="D38" s="75"/>
      <c r="E38" s="30"/>
      <c r="G38" s="26"/>
      <c r="J38" s="30"/>
      <c r="K38" s="30"/>
      <c r="M38" s="40"/>
    </row>
    <row r="39" spans="2:16" ht="12.75">
      <c r="B39" s="30"/>
      <c r="D39" s="39"/>
      <c r="E39" s="30"/>
      <c r="F39" s="30"/>
      <c r="G39" s="26"/>
      <c r="M39" s="76"/>
      <c r="P39" s="50" t="s">
        <v>35</v>
      </c>
    </row>
    <row r="40" spans="2:16" ht="12.75">
      <c r="B40" s="30"/>
      <c r="F40" s="30"/>
      <c r="G40" s="26"/>
      <c r="H40" s="30"/>
      <c r="I40" s="30"/>
      <c r="J40" s="63"/>
      <c r="M40" s="77"/>
      <c r="P40" s="26"/>
    </row>
    <row r="41" ht="12.75">
      <c r="D41" s="49"/>
    </row>
  </sheetData>
  <sheetProtection/>
  <mergeCells count="22">
    <mergeCell ref="A2:F2"/>
    <mergeCell ref="A1:G1"/>
    <mergeCell ref="B14:E14"/>
    <mergeCell ref="B6:B8"/>
    <mergeCell ref="E15:E17"/>
    <mergeCell ref="E18:E22"/>
    <mergeCell ref="B15:B17"/>
    <mergeCell ref="B18:B22"/>
    <mergeCell ref="E3:E4"/>
    <mergeCell ref="D3:D4"/>
    <mergeCell ref="G3:G4"/>
    <mergeCell ref="B3:B4"/>
    <mergeCell ref="A3:A4"/>
    <mergeCell ref="C3:C4"/>
    <mergeCell ref="F3:F4"/>
    <mergeCell ref="H3:S3"/>
    <mergeCell ref="B31:C31"/>
    <mergeCell ref="B32:C32"/>
    <mergeCell ref="B29:C29"/>
    <mergeCell ref="B30:C30"/>
    <mergeCell ref="B27:C27"/>
    <mergeCell ref="B23:C2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2"/>
  <sheetViews>
    <sheetView zoomScale="75" zoomScaleNormal="75" zoomScalePageLayoutView="0" workbookViewId="0" topLeftCell="A52">
      <selection activeCell="L7" sqref="L7"/>
    </sheetView>
  </sheetViews>
  <sheetFormatPr defaultColWidth="9.140625" defaultRowHeight="12.75"/>
  <cols>
    <col min="1" max="1" width="3.421875" style="0" customWidth="1"/>
    <col min="2" max="2" width="19.140625" style="0" customWidth="1"/>
    <col min="3" max="3" width="19.57421875" style="0" customWidth="1"/>
    <col min="4" max="4" width="10.7109375" style="0" customWidth="1"/>
    <col min="5" max="5" width="11.57421875" style="0" customWidth="1"/>
    <col min="6" max="6" width="9.140625" style="0" customWidth="1"/>
    <col min="7" max="7" width="8.8515625" style="0" customWidth="1"/>
    <col min="8" max="11" width="10.7109375" style="0" hidden="1" customWidth="1"/>
    <col min="12" max="12" width="10.140625" style="0" customWidth="1"/>
    <col min="13" max="13" width="9.421875" style="0" customWidth="1"/>
    <col min="14" max="14" width="9.28125" style="0" customWidth="1"/>
    <col min="15" max="15" width="8.421875" style="0" customWidth="1"/>
    <col min="16" max="16" width="8.7109375" style="0" customWidth="1"/>
    <col min="17" max="17" width="9.8515625" style="0" customWidth="1"/>
    <col min="18" max="19" width="8.421875" style="0" customWidth="1"/>
    <col min="20" max="20" width="9.57421875" style="0" customWidth="1"/>
    <col min="21" max="22" width="8.7109375" style="0" customWidth="1"/>
    <col min="23" max="23" width="10.00390625" style="0" customWidth="1"/>
    <col min="24" max="24" width="13.28125" style="0" bestFit="1" customWidth="1"/>
    <col min="27" max="27" width="12.140625" style="0" bestFit="1" customWidth="1"/>
  </cols>
  <sheetData>
    <row r="1" spans="1:11" ht="15.75">
      <c r="A1" s="432" t="s">
        <v>133</v>
      </c>
      <c r="B1" s="432"/>
      <c r="C1" s="432"/>
      <c r="D1" s="432"/>
      <c r="E1" s="432"/>
      <c r="F1" s="432"/>
      <c r="G1" s="432"/>
      <c r="H1" s="103"/>
      <c r="I1" s="103"/>
      <c r="J1" s="103"/>
      <c r="K1" s="103"/>
    </row>
    <row r="2" spans="1:17" ht="50.25" customHeight="1" thickBot="1">
      <c r="A2" s="431" t="s">
        <v>154</v>
      </c>
      <c r="B2" s="431"/>
      <c r="C2" s="431"/>
      <c r="D2" s="431"/>
      <c r="E2" s="431"/>
      <c r="F2" s="431"/>
      <c r="G2" s="430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23" ht="12.75" customHeight="1">
      <c r="A3" s="254" t="s">
        <v>136</v>
      </c>
      <c r="B3" s="225" t="s">
        <v>125</v>
      </c>
      <c r="C3" s="225" t="s">
        <v>131</v>
      </c>
      <c r="D3" s="225" t="s">
        <v>12</v>
      </c>
      <c r="E3" s="252" t="s">
        <v>155</v>
      </c>
      <c r="F3" s="225" t="s">
        <v>4</v>
      </c>
      <c r="G3" s="343"/>
      <c r="H3" s="344"/>
      <c r="I3" s="344"/>
      <c r="J3" s="344"/>
      <c r="K3" s="344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</row>
    <row r="4" spans="1:23" ht="22.5" customHeight="1" thickBot="1">
      <c r="A4" s="255"/>
      <c r="B4" s="244"/>
      <c r="C4" s="244"/>
      <c r="D4" s="244"/>
      <c r="E4" s="253"/>
      <c r="F4" s="244"/>
      <c r="G4" s="343"/>
      <c r="H4" s="344"/>
      <c r="I4" s="344"/>
      <c r="J4" s="344"/>
      <c r="K4" s="344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</row>
    <row r="5" spans="1:23" ht="12.75">
      <c r="A5" s="12"/>
      <c r="B5" s="21" t="s">
        <v>135</v>
      </c>
      <c r="C5" s="22"/>
      <c r="D5" s="22"/>
      <c r="E5" s="22"/>
      <c r="F5" s="358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8"/>
      <c r="T5" s="348"/>
      <c r="U5" s="348"/>
      <c r="V5" s="348"/>
      <c r="W5" s="348"/>
    </row>
    <row r="6" spans="1:24" ht="71.25" customHeight="1">
      <c r="A6" s="13">
        <v>1</v>
      </c>
      <c r="B6" s="5" t="s">
        <v>31</v>
      </c>
      <c r="C6" s="5" t="s">
        <v>87</v>
      </c>
      <c r="D6" s="82">
        <v>41284231.55</v>
      </c>
      <c r="E6" s="18" t="s">
        <v>93</v>
      </c>
      <c r="F6" s="359" t="s">
        <v>94</v>
      </c>
      <c r="G6" s="64"/>
      <c r="H6" s="64"/>
      <c r="I6" s="64"/>
      <c r="J6" s="64"/>
      <c r="K6" s="64"/>
      <c r="L6" s="81"/>
      <c r="M6" s="336"/>
      <c r="N6" s="336"/>
      <c r="O6" s="336"/>
      <c r="P6" s="339"/>
      <c r="Q6" s="339"/>
      <c r="R6" s="81"/>
      <c r="S6" s="81"/>
      <c r="T6" s="336"/>
      <c r="U6" s="81"/>
      <c r="V6" s="81"/>
      <c r="W6" s="81"/>
      <c r="X6" s="106"/>
    </row>
    <row r="7" spans="1:24" ht="63.75" customHeight="1">
      <c r="A7" s="13">
        <v>2</v>
      </c>
      <c r="B7" s="5" t="s">
        <v>156</v>
      </c>
      <c r="C7" s="5" t="s">
        <v>96</v>
      </c>
      <c r="D7" s="6">
        <v>26120614</v>
      </c>
      <c r="E7" s="18" t="s">
        <v>122</v>
      </c>
      <c r="F7" s="359" t="s">
        <v>143</v>
      </c>
      <c r="G7" s="64"/>
      <c r="H7" s="64"/>
      <c r="I7" s="64"/>
      <c r="J7" s="64"/>
      <c r="K7" s="64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30"/>
    </row>
    <row r="8" spans="1:24" ht="69.75" customHeight="1">
      <c r="A8" s="13">
        <v>3</v>
      </c>
      <c r="B8" s="5" t="s">
        <v>32</v>
      </c>
      <c r="C8" s="5" t="s">
        <v>128</v>
      </c>
      <c r="D8" s="6">
        <v>64465752</v>
      </c>
      <c r="E8" s="18" t="s">
        <v>129</v>
      </c>
      <c r="F8" s="359" t="s">
        <v>130</v>
      </c>
      <c r="G8" s="64"/>
      <c r="H8" s="64"/>
      <c r="I8" s="64"/>
      <c r="J8" s="64"/>
      <c r="K8" s="64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30"/>
    </row>
    <row r="9" spans="1:24" ht="69.75" customHeight="1">
      <c r="A9" s="13">
        <v>4</v>
      </c>
      <c r="B9" s="5" t="s">
        <v>29</v>
      </c>
      <c r="C9" s="5" t="s">
        <v>9</v>
      </c>
      <c r="D9" s="6">
        <v>14143533.76</v>
      </c>
      <c r="E9" s="18" t="s">
        <v>10</v>
      </c>
      <c r="F9" s="359" t="s">
        <v>11</v>
      </c>
      <c r="G9" s="64"/>
      <c r="H9" s="64"/>
      <c r="I9" s="64"/>
      <c r="J9" s="64"/>
      <c r="K9" s="64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30"/>
    </row>
    <row r="10" spans="1:24" ht="72" customHeight="1">
      <c r="A10" s="249">
        <v>5</v>
      </c>
      <c r="B10" s="213" t="s">
        <v>28</v>
      </c>
      <c r="C10" s="5" t="s">
        <v>45</v>
      </c>
      <c r="D10" s="82">
        <v>79301836.31</v>
      </c>
      <c r="E10" s="18" t="s">
        <v>46</v>
      </c>
      <c r="F10" s="359" t="s">
        <v>47</v>
      </c>
      <c r="G10" s="64"/>
      <c r="H10" s="64"/>
      <c r="I10" s="64"/>
      <c r="J10" s="64"/>
      <c r="K10" s="64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30"/>
    </row>
    <row r="11" spans="1:24" ht="50.25" customHeight="1">
      <c r="A11" s="250"/>
      <c r="B11" s="216"/>
      <c r="C11" s="5" t="s">
        <v>48</v>
      </c>
      <c r="D11" s="82">
        <v>32163728.22</v>
      </c>
      <c r="E11" s="18" t="s">
        <v>146</v>
      </c>
      <c r="F11" s="359" t="s">
        <v>49</v>
      </c>
      <c r="G11" s="64"/>
      <c r="H11" s="64"/>
      <c r="I11" s="64"/>
      <c r="J11" s="64"/>
      <c r="K11" s="64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30"/>
    </row>
    <row r="12" spans="1:24" ht="69.75" customHeight="1">
      <c r="A12" s="250"/>
      <c r="B12" s="216"/>
      <c r="C12" s="5" t="s">
        <v>50</v>
      </c>
      <c r="D12" s="82">
        <v>99895944.33</v>
      </c>
      <c r="E12" s="18" t="s">
        <v>51</v>
      </c>
      <c r="F12" s="359" t="s">
        <v>52</v>
      </c>
      <c r="G12" s="64"/>
      <c r="H12" s="64"/>
      <c r="I12" s="64"/>
      <c r="J12" s="64"/>
      <c r="K12" s="64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30"/>
    </row>
    <row r="13" spans="1:24" ht="78.75" customHeight="1">
      <c r="A13" s="250"/>
      <c r="B13" s="216"/>
      <c r="C13" s="5" t="s">
        <v>246</v>
      </c>
      <c r="D13" s="82">
        <v>58065756.28</v>
      </c>
      <c r="E13" s="18" t="s">
        <v>53</v>
      </c>
      <c r="F13" s="359" t="s">
        <v>54</v>
      </c>
      <c r="G13" s="64"/>
      <c r="H13" s="64"/>
      <c r="I13" s="64"/>
      <c r="J13" s="64"/>
      <c r="K13" s="64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30"/>
    </row>
    <row r="14" spans="1:24" ht="54" customHeight="1">
      <c r="A14" s="251"/>
      <c r="B14" s="212"/>
      <c r="C14" s="5" t="s">
        <v>153</v>
      </c>
      <c r="D14" s="6">
        <v>9089922</v>
      </c>
      <c r="E14" s="18" t="s">
        <v>7</v>
      </c>
      <c r="F14" s="359" t="s">
        <v>8</v>
      </c>
      <c r="G14" s="64"/>
      <c r="H14" s="64"/>
      <c r="I14" s="64"/>
      <c r="J14" s="64"/>
      <c r="K14" s="64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30"/>
    </row>
    <row r="15" spans="1:24" ht="75.75" customHeight="1">
      <c r="A15" s="13">
        <v>6</v>
      </c>
      <c r="B15" s="5" t="s">
        <v>13</v>
      </c>
      <c r="C15" s="5" t="s">
        <v>14</v>
      </c>
      <c r="D15" s="6">
        <v>91703253</v>
      </c>
      <c r="E15" s="18" t="s">
        <v>15</v>
      </c>
      <c r="F15" s="359" t="s">
        <v>16</v>
      </c>
      <c r="G15" s="64"/>
      <c r="H15" s="64"/>
      <c r="I15" s="64"/>
      <c r="J15" s="64"/>
      <c r="K15" s="64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30"/>
    </row>
    <row r="16" spans="1:24" ht="75.75" customHeight="1">
      <c r="A16" s="13">
        <v>7</v>
      </c>
      <c r="B16" s="5" t="s">
        <v>181</v>
      </c>
      <c r="C16" s="5" t="s">
        <v>5</v>
      </c>
      <c r="D16" s="82">
        <v>23149053.1</v>
      </c>
      <c r="E16" s="18" t="s">
        <v>182</v>
      </c>
      <c r="F16" s="359" t="s">
        <v>30</v>
      </c>
      <c r="G16" s="64"/>
      <c r="H16" s="64"/>
      <c r="I16" s="64"/>
      <c r="J16" s="64"/>
      <c r="K16" s="64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30"/>
    </row>
    <row r="17" spans="1:24" ht="87.75" customHeight="1">
      <c r="A17" s="13">
        <v>8</v>
      </c>
      <c r="B17" s="5" t="s">
        <v>183</v>
      </c>
      <c r="C17" s="5" t="s">
        <v>184</v>
      </c>
      <c r="D17" s="6">
        <v>1355859</v>
      </c>
      <c r="E17" s="18" t="s">
        <v>185</v>
      </c>
      <c r="F17" s="359" t="s">
        <v>186</v>
      </c>
      <c r="G17" s="64"/>
      <c r="H17" s="64"/>
      <c r="I17" s="64"/>
      <c r="J17" s="64"/>
      <c r="K17" s="64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30"/>
    </row>
    <row r="18" spans="1:24" s="1" customFormat="1" ht="15" customHeight="1">
      <c r="A18" s="15"/>
      <c r="B18" s="9" t="s">
        <v>138</v>
      </c>
      <c r="C18" s="41"/>
      <c r="D18" s="23">
        <f>D6+D7+D8+D9+D10+D11+D12+D13+D14+D15+D16+D17</f>
        <v>540739483.5500001</v>
      </c>
      <c r="E18" s="73">
        <f>21890000.18+9409360+29000000+8000000+9552000+9253500+11940000+4776000+9089922+10788500+9423400+167200+107149+13725653.1</f>
        <v>147122684.28</v>
      </c>
      <c r="F18" s="95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424"/>
      <c r="U18" s="63"/>
      <c r="V18" s="63"/>
      <c r="W18" s="63"/>
      <c r="X18" s="32"/>
    </row>
    <row r="19" spans="1:23" s="1" customFormat="1" ht="12.75" customHeight="1">
      <c r="A19" s="15"/>
      <c r="B19" s="229" t="s">
        <v>145</v>
      </c>
      <c r="C19" s="229"/>
      <c r="D19" s="229"/>
      <c r="E19" s="229"/>
      <c r="F19" s="370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112"/>
      <c r="T19" s="112"/>
      <c r="U19" s="112"/>
      <c r="V19" s="112"/>
      <c r="W19" s="112"/>
    </row>
    <row r="20" spans="1:24" ht="33" customHeight="1">
      <c r="A20" s="260">
        <v>8</v>
      </c>
      <c r="B20" s="213" t="s">
        <v>26</v>
      </c>
      <c r="C20" s="5" t="s">
        <v>88</v>
      </c>
      <c r="D20" s="42"/>
      <c r="E20" s="242" t="s">
        <v>167</v>
      </c>
      <c r="F20" s="371" t="s">
        <v>168</v>
      </c>
      <c r="G20" s="350"/>
      <c r="H20" s="350"/>
      <c r="I20" s="350"/>
      <c r="J20" s="350"/>
      <c r="K20" s="350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0"/>
    </row>
    <row r="21" spans="1:23" ht="31.5" customHeight="1">
      <c r="A21" s="261"/>
      <c r="B21" s="243"/>
      <c r="C21" s="5" t="s">
        <v>89</v>
      </c>
      <c r="D21" s="42"/>
      <c r="E21" s="241"/>
      <c r="F21" s="371" t="s">
        <v>187</v>
      </c>
      <c r="G21" s="350"/>
      <c r="H21" s="350"/>
      <c r="I21" s="350"/>
      <c r="J21" s="350"/>
      <c r="K21" s="350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</row>
    <row r="22" spans="1:23" ht="36" customHeight="1">
      <c r="A22" s="261"/>
      <c r="B22" s="243"/>
      <c r="C22" s="5" t="s">
        <v>90</v>
      </c>
      <c r="D22" s="42"/>
      <c r="E22" s="241"/>
      <c r="F22" s="371" t="s">
        <v>188</v>
      </c>
      <c r="G22" s="350"/>
      <c r="H22" s="350"/>
      <c r="I22" s="350"/>
      <c r="J22" s="350"/>
      <c r="K22" s="350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</row>
    <row r="23" spans="1:24" ht="35.25" customHeight="1">
      <c r="A23" s="261"/>
      <c r="B23" s="243"/>
      <c r="C23" s="5" t="s">
        <v>109</v>
      </c>
      <c r="D23" s="42"/>
      <c r="E23" s="242"/>
      <c r="F23" s="371" t="s">
        <v>169</v>
      </c>
      <c r="G23" s="350"/>
      <c r="H23" s="350"/>
      <c r="I23" s="350"/>
      <c r="J23" s="350"/>
      <c r="K23" s="350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0"/>
    </row>
    <row r="24" spans="1:24" ht="18" customHeight="1">
      <c r="A24" s="261"/>
      <c r="B24" s="243"/>
      <c r="C24" s="97" t="s">
        <v>157</v>
      </c>
      <c r="D24" s="23">
        <f>D20+D21+D22+D23</f>
        <v>0</v>
      </c>
      <c r="E24" s="242"/>
      <c r="F24" s="90">
        <f>40900556+35240611+25736305+12871414</f>
        <v>114748886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30"/>
    </row>
    <row r="25" spans="1:24" ht="34.5" customHeight="1">
      <c r="A25" s="261"/>
      <c r="B25" s="243"/>
      <c r="C25" s="5" t="s">
        <v>158</v>
      </c>
      <c r="D25" s="42"/>
      <c r="E25" s="241"/>
      <c r="F25" s="371" t="s">
        <v>172</v>
      </c>
      <c r="G25" s="352"/>
      <c r="H25" s="352"/>
      <c r="I25" s="352"/>
      <c r="J25" s="352"/>
      <c r="K25" s="352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0"/>
    </row>
    <row r="26" spans="1:24" ht="35.25" customHeight="1">
      <c r="A26" s="261"/>
      <c r="B26" s="243"/>
      <c r="C26" s="5" t="s">
        <v>159</v>
      </c>
      <c r="D26" s="42"/>
      <c r="E26" s="241"/>
      <c r="F26" s="371" t="s">
        <v>171</v>
      </c>
      <c r="G26" s="352"/>
      <c r="H26" s="352"/>
      <c r="I26" s="352"/>
      <c r="J26" s="352"/>
      <c r="K26" s="352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0"/>
    </row>
    <row r="27" spans="1:24" ht="35.25" customHeight="1">
      <c r="A27" s="262"/>
      <c r="B27" s="238"/>
      <c r="C27" s="5" t="s">
        <v>160</v>
      </c>
      <c r="D27" s="42"/>
      <c r="E27" s="241"/>
      <c r="F27" s="371" t="s">
        <v>170</v>
      </c>
      <c r="G27" s="352"/>
      <c r="H27" s="352"/>
      <c r="I27" s="352"/>
      <c r="J27" s="352"/>
      <c r="K27" s="352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0"/>
    </row>
    <row r="28" spans="1:24" ht="15.75" customHeight="1">
      <c r="A28" s="16"/>
      <c r="B28" s="96"/>
      <c r="C28" s="97" t="s">
        <v>161</v>
      </c>
      <c r="D28" s="43">
        <f>D25+D26+D27</f>
        <v>0</v>
      </c>
      <c r="E28" s="43">
        <f>E25+E26+E27</f>
        <v>0</v>
      </c>
      <c r="F28" s="90">
        <f>19221876+24944533+71359122</f>
        <v>115525531</v>
      </c>
      <c r="G28" s="63"/>
      <c r="H28" s="62"/>
      <c r="I28" s="62"/>
      <c r="J28" s="62"/>
      <c r="K28" s="62"/>
      <c r="L28" s="63"/>
      <c r="M28" s="62"/>
      <c r="N28" s="62"/>
      <c r="O28" s="63"/>
      <c r="P28" s="62"/>
      <c r="Q28" s="63"/>
      <c r="R28" s="63"/>
      <c r="S28" s="63"/>
      <c r="T28" s="62"/>
      <c r="U28" s="63"/>
      <c r="V28" s="63"/>
      <c r="W28" s="63"/>
      <c r="X28" s="30"/>
    </row>
    <row r="29" spans="1:24" ht="16.5" customHeight="1">
      <c r="A29" s="15"/>
      <c r="B29" s="229" t="s">
        <v>139</v>
      </c>
      <c r="C29" s="230"/>
      <c r="D29" s="23">
        <v>733150904</v>
      </c>
      <c r="E29" s="31">
        <f>F24+F28</f>
        <v>230274417</v>
      </c>
      <c r="F29" s="95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39"/>
    </row>
    <row r="30" spans="1:24" ht="15.75" customHeight="1">
      <c r="A30" s="15"/>
      <c r="B30" s="10" t="s">
        <v>164</v>
      </c>
      <c r="C30" s="5"/>
      <c r="D30" s="23"/>
      <c r="E30" s="31"/>
      <c r="F30" s="95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39"/>
    </row>
    <row r="31" spans="1:24" ht="84" customHeight="1">
      <c r="A31" s="15">
        <v>9</v>
      </c>
      <c r="B31" s="18" t="s">
        <v>180</v>
      </c>
      <c r="C31" s="5" t="s">
        <v>88</v>
      </c>
      <c r="D31" s="82">
        <f>95000+202423.17</f>
        <v>297423.17000000004</v>
      </c>
      <c r="E31" s="98">
        <f>95000+202423.17</f>
        <v>297423.17000000004</v>
      </c>
      <c r="F31" s="433" t="s">
        <v>173</v>
      </c>
      <c r="G31" s="352"/>
      <c r="H31" s="352"/>
      <c r="I31" s="352"/>
      <c r="J31" s="352"/>
      <c r="K31" s="352"/>
      <c r="L31" s="64"/>
      <c r="M31" s="64"/>
      <c r="N31" s="64"/>
      <c r="O31" s="64"/>
      <c r="P31" s="64"/>
      <c r="Q31" s="425"/>
      <c r="R31" s="64"/>
      <c r="S31" s="64"/>
      <c r="T31" s="64"/>
      <c r="U31" s="64"/>
      <c r="V31" s="64"/>
      <c r="W31" s="64"/>
      <c r="X31" s="39"/>
    </row>
    <row r="32" spans="1:24" ht="63.75" customHeight="1">
      <c r="A32" s="27">
        <v>10</v>
      </c>
      <c r="B32" s="5" t="s">
        <v>178</v>
      </c>
      <c r="C32" s="5" t="s">
        <v>88</v>
      </c>
      <c r="D32" s="6">
        <v>49545</v>
      </c>
      <c r="E32" s="24">
        <v>49545</v>
      </c>
      <c r="F32" s="433" t="s">
        <v>173</v>
      </c>
      <c r="G32" s="352"/>
      <c r="H32" s="352"/>
      <c r="I32" s="352"/>
      <c r="J32" s="352"/>
      <c r="K32" s="352"/>
      <c r="L32" s="64"/>
      <c r="M32" s="64"/>
      <c r="N32" s="64"/>
      <c r="O32" s="64"/>
      <c r="P32" s="64"/>
      <c r="Q32" s="425"/>
      <c r="R32" s="64"/>
      <c r="S32" s="64"/>
      <c r="T32" s="64"/>
      <c r="U32" s="64"/>
      <c r="V32" s="64"/>
      <c r="W32" s="64"/>
      <c r="X32" s="39"/>
    </row>
    <row r="33" spans="1:24" ht="36" customHeight="1">
      <c r="A33" s="247">
        <v>11</v>
      </c>
      <c r="B33" s="213" t="s">
        <v>179</v>
      </c>
      <c r="C33" s="5" t="s">
        <v>88</v>
      </c>
      <c r="D33" s="264">
        <f>G33+G34</f>
        <v>0</v>
      </c>
      <c r="E33" s="237">
        <f>G33+G34</f>
        <v>0</v>
      </c>
      <c r="F33" s="433" t="s">
        <v>91</v>
      </c>
      <c r="G33" s="352"/>
      <c r="H33" s="352"/>
      <c r="I33" s="352"/>
      <c r="J33" s="352"/>
      <c r="K33" s="352"/>
      <c r="L33" s="64"/>
      <c r="M33" s="64"/>
      <c r="N33" s="425"/>
      <c r="O33" s="64"/>
      <c r="P33" s="64"/>
      <c r="Q33" s="425"/>
      <c r="R33" s="64"/>
      <c r="S33" s="64"/>
      <c r="T33" s="64"/>
      <c r="U33" s="64"/>
      <c r="V33" s="64"/>
      <c r="W33" s="64"/>
      <c r="X33" s="39"/>
    </row>
    <row r="34" spans="1:24" ht="54.75" customHeight="1">
      <c r="A34" s="248"/>
      <c r="B34" s="232"/>
      <c r="C34" s="5" t="s">
        <v>89</v>
      </c>
      <c r="D34" s="232"/>
      <c r="E34" s="238"/>
      <c r="F34" s="95" t="s">
        <v>92</v>
      </c>
      <c r="G34" s="352"/>
      <c r="H34" s="352"/>
      <c r="I34" s="352"/>
      <c r="J34" s="352"/>
      <c r="K34" s="352"/>
      <c r="L34" s="64"/>
      <c r="M34" s="64"/>
      <c r="N34" s="425"/>
      <c r="O34" s="64"/>
      <c r="P34" s="64"/>
      <c r="Q34" s="425"/>
      <c r="R34" s="64"/>
      <c r="S34" s="64"/>
      <c r="T34" s="64"/>
      <c r="U34" s="64"/>
      <c r="V34" s="64"/>
      <c r="W34" s="64"/>
      <c r="X34" s="39"/>
    </row>
    <row r="35" spans="1:24" ht="87.75" customHeight="1">
      <c r="A35" s="15">
        <v>12</v>
      </c>
      <c r="B35" s="5" t="s">
        <v>25</v>
      </c>
      <c r="C35" s="5" t="s">
        <v>90</v>
      </c>
      <c r="D35" s="6">
        <f>1224272+1225</f>
        <v>1225497</v>
      </c>
      <c r="E35" s="24">
        <f>1224272+1225</f>
        <v>1225497</v>
      </c>
      <c r="F35" s="95" t="s">
        <v>176</v>
      </c>
      <c r="G35" s="352"/>
      <c r="H35" s="352"/>
      <c r="I35" s="352"/>
      <c r="J35" s="352"/>
      <c r="K35" s="352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39"/>
    </row>
    <row r="36" spans="1:24" ht="83.25" customHeight="1">
      <c r="A36" s="15">
        <v>13</v>
      </c>
      <c r="B36" s="18" t="s">
        <v>148</v>
      </c>
      <c r="C36" s="5" t="s">
        <v>158</v>
      </c>
      <c r="D36" s="6">
        <f>1653393+1654</f>
        <v>1655047</v>
      </c>
      <c r="E36" s="24">
        <f>1653393+1654</f>
        <v>1655047</v>
      </c>
      <c r="F36" s="95" t="s">
        <v>175</v>
      </c>
      <c r="G36" s="352"/>
      <c r="H36" s="352"/>
      <c r="I36" s="352"/>
      <c r="J36" s="352"/>
      <c r="K36" s="352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39"/>
    </row>
    <row r="37" spans="1:24" ht="20.25" customHeight="1">
      <c r="A37" s="247">
        <v>14</v>
      </c>
      <c r="B37" s="214" t="s">
        <v>17</v>
      </c>
      <c r="C37" s="5" t="s">
        <v>41</v>
      </c>
      <c r="D37" s="6">
        <f>D44/178.16*43.2</f>
        <v>6692904.274809161</v>
      </c>
      <c r="E37" s="214" t="s">
        <v>19</v>
      </c>
      <c r="F37" s="95" t="s">
        <v>176</v>
      </c>
      <c r="G37" s="352"/>
      <c r="H37" s="352"/>
      <c r="I37" s="352"/>
      <c r="J37" s="352"/>
      <c r="K37" s="352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39"/>
    </row>
    <row r="38" spans="1:24" ht="18.75" customHeight="1">
      <c r="A38" s="263"/>
      <c r="B38" s="236"/>
      <c r="C38" s="5" t="s">
        <v>40</v>
      </c>
      <c r="D38" s="6">
        <f>D44/178.16*49.2</f>
        <v>7622474.3129771</v>
      </c>
      <c r="E38" s="243"/>
      <c r="F38" s="95" t="s">
        <v>190</v>
      </c>
      <c r="G38" s="352"/>
      <c r="H38" s="352"/>
      <c r="I38" s="352"/>
      <c r="J38" s="352"/>
      <c r="K38" s="352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39"/>
    </row>
    <row r="39" spans="1:24" ht="18.75" customHeight="1">
      <c r="A39" s="263"/>
      <c r="B39" s="236"/>
      <c r="C39" s="5" t="s">
        <v>39</v>
      </c>
      <c r="D39" s="6">
        <f>D44/178.16*16.65</f>
        <v>2579556.8559160302</v>
      </c>
      <c r="E39" s="243"/>
      <c r="F39" s="95" t="s">
        <v>189</v>
      </c>
      <c r="G39" s="352"/>
      <c r="H39" s="352"/>
      <c r="I39" s="352"/>
      <c r="J39" s="352"/>
      <c r="K39" s="352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39"/>
    </row>
    <row r="40" spans="1:24" ht="20.25" customHeight="1">
      <c r="A40" s="263"/>
      <c r="B40" s="236"/>
      <c r="C40" s="5" t="s">
        <v>95</v>
      </c>
      <c r="D40" s="6">
        <f>D44/178.16*41.76</f>
        <v>6469807.465648855</v>
      </c>
      <c r="E40" s="243"/>
      <c r="F40" s="95" t="s">
        <v>20</v>
      </c>
      <c r="G40" s="352"/>
      <c r="H40" s="352"/>
      <c r="I40" s="352"/>
      <c r="J40" s="352"/>
      <c r="K40" s="352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39"/>
    </row>
    <row r="41" spans="1:24" ht="18" customHeight="1">
      <c r="A41" s="263"/>
      <c r="B41" s="236"/>
      <c r="C41" s="5" t="s">
        <v>110</v>
      </c>
      <c r="D41" s="6">
        <f>D44/178.16*5.35</f>
        <v>828866.6173664122</v>
      </c>
      <c r="E41" s="243"/>
      <c r="F41" s="95" t="s">
        <v>21</v>
      </c>
      <c r="G41" s="352"/>
      <c r="H41" s="352"/>
      <c r="I41" s="352"/>
      <c r="J41" s="352"/>
      <c r="K41" s="352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39"/>
    </row>
    <row r="42" spans="1:24" ht="18.75" customHeight="1">
      <c r="A42" s="263"/>
      <c r="B42" s="236"/>
      <c r="C42" s="5" t="s">
        <v>111</v>
      </c>
      <c r="D42" s="6">
        <f>D44/178.16*3</f>
        <v>464785.01908396947</v>
      </c>
      <c r="E42" s="243"/>
      <c r="F42" s="95" t="s">
        <v>22</v>
      </c>
      <c r="G42" s="352"/>
      <c r="H42" s="352"/>
      <c r="I42" s="352"/>
      <c r="J42" s="352"/>
      <c r="K42" s="352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39"/>
    </row>
    <row r="43" spans="1:24" ht="33" customHeight="1">
      <c r="A43" s="263"/>
      <c r="B43" s="236"/>
      <c r="C43" s="5" t="s">
        <v>109</v>
      </c>
      <c r="D43" s="6">
        <f>D44/178.16*19</f>
        <v>2943638.454198473</v>
      </c>
      <c r="E43" s="238"/>
      <c r="F43" s="95" t="s">
        <v>23</v>
      </c>
      <c r="G43" s="352"/>
      <c r="H43" s="352"/>
      <c r="I43" s="352"/>
      <c r="J43" s="352"/>
      <c r="K43" s="352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39"/>
    </row>
    <row r="44" spans="1:24" ht="22.5" customHeight="1">
      <c r="A44" s="248"/>
      <c r="B44" s="232"/>
      <c r="C44" s="5" t="s">
        <v>18</v>
      </c>
      <c r="D44" s="6">
        <v>27602033</v>
      </c>
      <c r="E44" s="24">
        <v>5720299</v>
      </c>
      <c r="F44" s="95" t="s">
        <v>24</v>
      </c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9"/>
    </row>
    <row r="45" spans="1:23" ht="24.75" customHeight="1">
      <c r="A45" s="16"/>
      <c r="B45" s="229" t="s">
        <v>163</v>
      </c>
      <c r="C45" s="241"/>
      <c r="D45" s="46">
        <f>D31+D32+D33+D35+D36+D44</f>
        <v>30829545.17</v>
      </c>
      <c r="E45" s="46">
        <f>E31+E32+E33+E35+E36+E44</f>
        <v>8947811.17</v>
      </c>
      <c r="F45" s="371"/>
      <c r="G45" s="81"/>
      <c r="H45" s="354"/>
      <c r="I45" s="354"/>
      <c r="J45" s="354"/>
      <c r="K45" s="354"/>
      <c r="L45" s="354"/>
      <c r="M45" s="354"/>
      <c r="N45" s="354"/>
      <c r="O45" s="81"/>
      <c r="P45" s="354"/>
      <c r="Q45" s="81"/>
      <c r="R45" s="81"/>
      <c r="S45" s="354"/>
      <c r="T45" s="354"/>
      <c r="U45" s="354"/>
      <c r="V45" s="354"/>
      <c r="W45" s="354"/>
    </row>
    <row r="46" spans="1:23" ht="70.5" customHeight="1">
      <c r="A46" s="16">
        <v>15</v>
      </c>
      <c r="B46" s="19" t="s">
        <v>165</v>
      </c>
      <c r="C46" s="2" t="s">
        <v>158</v>
      </c>
      <c r="D46" s="46">
        <v>1260680</v>
      </c>
      <c r="E46" s="101">
        <v>409197</v>
      </c>
      <c r="F46" s="359" t="s">
        <v>177</v>
      </c>
      <c r="G46" s="352"/>
      <c r="H46" s="352"/>
      <c r="I46" s="352"/>
      <c r="J46" s="352"/>
      <c r="K46" s="352"/>
      <c r="L46" s="354"/>
      <c r="M46" s="354"/>
      <c r="N46" s="354"/>
      <c r="O46" s="354"/>
      <c r="P46" s="354"/>
      <c r="Q46" s="81"/>
      <c r="R46" s="354"/>
      <c r="S46" s="354"/>
      <c r="T46" s="354"/>
      <c r="U46" s="354"/>
      <c r="V46" s="354"/>
      <c r="W46" s="354"/>
    </row>
    <row r="47" spans="1:23" ht="88.5" customHeight="1">
      <c r="A47" s="16">
        <v>16</v>
      </c>
      <c r="B47" s="19" t="s">
        <v>166</v>
      </c>
      <c r="C47" s="2" t="s">
        <v>160</v>
      </c>
      <c r="D47" s="46">
        <v>3641883</v>
      </c>
      <c r="E47" s="101">
        <v>1149979</v>
      </c>
      <c r="F47" s="371" t="s">
        <v>174</v>
      </c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81"/>
      <c r="R47" s="354"/>
      <c r="S47" s="354"/>
      <c r="T47" s="354"/>
      <c r="U47" s="354"/>
      <c r="V47" s="354"/>
      <c r="W47" s="354"/>
    </row>
    <row r="48" spans="1:23" ht="14.25" customHeight="1">
      <c r="A48" s="16"/>
      <c r="B48" s="10" t="s">
        <v>140</v>
      </c>
      <c r="C48" s="8"/>
      <c r="D48" s="46"/>
      <c r="E48" s="8"/>
      <c r="F48" s="371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81"/>
      <c r="R48" s="354"/>
      <c r="S48" s="354"/>
      <c r="T48" s="354"/>
      <c r="U48" s="354"/>
      <c r="V48" s="354"/>
      <c r="W48" s="354"/>
    </row>
    <row r="49" spans="1:24" ht="69" customHeight="1">
      <c r="A49" s="16">
        <v>17</v>
      </c>
      <c r="B49" s="5" t="s">
        <v>162</v>
      </c>
      <c r="C49" s="18" t="s">
        <v>113</v>
      </c>
      <c r="D49" s="42">
        <v>19375000</v>
      </c>
      <c r="E49" s="18" t="s">
        <v>85</v>
      </c>
      <c r="F49" s="95" t="s">
        <v>59</v>
      </c>
      <c r="G49" s="350"/>
      <c r="H49" s="350"/>
      <c r="I49" s="350"/>
      <c r="J49" s="350"/>
      <c r="K49" s="350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0"/>
    </row>
    <row r="50" spans="1:24" ht="79.5" customHeight="1">
      <c r="A50" s="16">
        <v>18</v>
      </c>
      <c r="B50" s="5" t="s">
        <v>112</v>
      </c>
      <c r="C50" s="18" t="s">
        <v>114</v>
      </c>
      <c r="D50" s="42">
        <f>4388126+15753159+5832883</f>
        <v>25974168</v>
      </c>
      <c r="E50" s="18" t="s">
        <v>115</v>
      </c>
      <c r="F50" s="95" t="s">
        <v>119</v>
      </c>
      <c r="G50" s="350"/>
      <c r="H50" s="350"/>
      <c r="I50" s="350"/>
      <c r="J50" s="350"/>
      <c r="K50" s="350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0"/>
    </row>
    <row r="51" spans="1:23" s="3" customFormat="1" ht="17.25" customHeight="1">
      <c r="A51" s="99"/>
      <c r="B51" s="240" t="s">
        <v>144</v>
      </c>
      <c r="C51" s="239"/>
      <c r="D51" s="100">
        <f>D49+D50</f>
        <v>45349168</v>
      </c>
      <c r="E51" s="47">
        <f>7476000+15753159+5832884</f>
        <v>29062043</v>
      </c>
      <c r="F51" s="95"/>
      <c r="G51" s="330"/>
      <c r="H51" s="330"/>
      <c r="I51" s="330"/>
      <c r="J51" s="330"/>
      <c r="K51" s="330"/>
      <c r="L51" s="330"/>
      <c r="M51" s="330"/>
      <c r="N51" s="330"/>
      <c r="O51" s="65"/>
      <c r="P51" s="330"/>
      <c r="Q51" s="65"/>
      <c r="R51" s="330"/>
      <c r="S51" s="330"/>
      <c r="T51" s="65"/>
      <c r="U51" s="65"/>
      <c r="V51" s="330"/>
      <c r="W51" s="330"/>
    </row>
    <row r="52" spans="1:23" ht="15.75" customHeight="1">
      <c r="A52" s="16"/>
      <c r="B52" s="8"/>
      <c r="C52" s="10" t="s">
        <v>132</v>
      </c>
      <c r="D52" s="31">
        <f>D18+D29+D45+D46+D47+D51</f>
        <v>1354971663.7200003</v>
      </c>
      <c r="E52" s="47">
        <f>E18+E29+E45+E46+E47+E51</f>
        <v>416966131.45</v>
      </c>
      <c r="F52" s="11"/>
      <c r="G52" s="334"/>
      <c r="H52" s="334"/>
      <c r="I52" s="334"/>
      <c r="J52" s="334"/>
      <c r="K52" s="334"/>
      <c r="L52" s="426"/>
      <c r="M52" s="427"/>
      <c r="N52" s="427"/>
      <c r="O52" s="334"/>
      <c r="P52" s="428"/>
      <c r="Q52" s="111"/>
      <c r="R52" s="111"/>
      <c r="S52" s="111"/>
      <c r="T52" s="111"/>
      <c r="U52" s="111"/>
      <c r="V52" s="111"/>
      <c r="W52" s="111"/>
    </row>
    <row r="53" spans="1:24" ht="15" customHeight="1">
      <c r="A53" s="16"/>
      <c r="B53" s="230" t="s">
        <v>150</v>
      </c>
      <c r="C53" s="239"/>
      <c r="D53" s="24"/>
      <c r="E53" s="47">
        <f>G53</f>
        <v>0</v>
      </c>
      <c r="F53" s="11"/>
      <c r="G53" s="64"/>
      <c r="H53" s="64"/>
      <c r="I53" s="64"/>
      <c r="J53" s="64"/>
      <c r="K53" s="64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8"/>
    </row>
    <row r="54" spans="1:24" ht="13.5" customHeight="1">
      <c r="A54" s="16"/>
      <c r="B54" s="230" t="s">
        <v>149</v>
      </c>
      <c r="C54" s="239"/>
      <c r="D54" s="24"/>
      <c r="E54" s="47">
        <f aca="true" t="shared" si="0" ref="E54:E59">G54</f>
        <v>0</v>
      </c>
      <c r="F54" s="11"/>
      <c r="G54" s="64"/>
      <c r="H54" s="64"/>
      <c r="I54" s="64"/>
      <c r="J54" s="64"/>
      <c r="K54" s="64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8"/>
    </row>
    <row r="55" spans="1:24" ht="13.5" customHeight="1">
      <c r="A55" s="16"/>
      <c r="B55" s="230" t="s">
        <v>151</v>
      </c>
      <c r="C55" s="239"/>
      <c r="D55" s="24"/>
      <c r="E55" s="47">
        <f t="shared" si="0"/>
        <v>0</v>
      </c>
      <c r="F55" s="11"/>
      <c r="G55" s="64"/>
      <c r="H55" s="64"/>
      <c r="I55" s="64"/>
      <c r="J55" s="64"/>
      <c r="K55" s="64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336"/>
      <c r="X55" s="88"/>
    </row>
    <row r="56" spans="1:24" ht="12.75">
      <c r="A56" s="16"/>
      <c r="B56" s="230" t="s">
        <v>104</v>
      </c>
      <c r="C56" s="239"/>
      <c r="D56" s="24"/>
      <c r="E56" s="47">
        <f t="shared" si="0"/>
        <v>0</v>
      </c>
      <c r="F56" s="11"/>
      <c r="G56" s="64"/>
      <c r="H56" s="64"/>
      <c r="I56" s="64"/>
      <c r="J56" s="64"/>
      <c r="K56" s="64"/>
      <c r="L56" s="81"/>
      <c r="M56" s="81"/>
      <c r="N56" s="81"/>
      <c r="O56" s="81"/>
      <c r="P56" s="81"/>
      <c r="Q56" s="81"/>
      <c r="R56" s="81"/>
      <c r="S56" s="81"/>
      <c r="T56" s="81"/>
      <c r="U56" s="337"/>
      <c r="V56" s="337"/>
      <c r="W56" s="338"/>
      <c r="X56" s="39"/>
    </row>
    <row r="57" spans="1:23" ht="12.75">
      <c r="A57" s="16"/>
      <c r="B57" s="230" t="s">
        <v>120</v>
      </c>
      <c r="C57" s="239"/>
      <c r="D57" s="24"/>
      <c r="E57" s="47">
        <f t="shared" si="0"/>
        <v>0</v>
      </c>
      <c r="F57" s="11"/>
      <c r="G57" s="64"/>
      <c r="H57" s="64"/>
      <c r="I57" s="64"/>
      <c r="J57" s="64"/>
      <c r="K57" s="64"/>
      <c r="L57" s="81"/>
      <c r="M57" s="81"/>
      <c r="N57" s="81"/>
      <c r="O57" s="336"/>
      <c r="P57" s="81"/>
      <c r="Q57" s="81"/>
      <c r="R57" s="81"/>
      <c r="S57" s="81"/>
      <c r="T57" s="336"/>
      <c r="U57" s="337"/>
      <c r="V57" s="337"/>
      <c r="W57" s="338"/>
    </row>
    <row r="58" spans="1:23" ht="12.75">
      <c r="A58" s="16"/>
      <c r="B58" s="230" t="s">
        <v>121</v>
      </c>
      <c r="C58" s="239"/>
      <c r="D58" s="24"/>
      <c r="E58" s="47">
        <f t="shared" si="0"/>
        <v>0</v>
      </c>
      <c r="F58" s="11"/>
      <c r="G58" s="64"/>
      <c r="H58" s="64"/>
      <c r="I58" s="64"/>
      <c r="J58" s="64"/>
      <c r="K58" s="64"/>
      <c r="L58" s="336"/>
      <c r="M58" s="336"/>
      <c r="N58" s="336"/>
      <c r="O58" s="81"/>
      <c r="P58" s="339"/>
      <c r="Q58" s="81"/>
      <c r="R58" s="81"/>
      <c r="S58" s="81"/>
      <c r="T58" s="336"/>
      <c r="U58" s="337"/>
      <c r="V58" s="337"/>
      <c r="W58" s="338"/>
    </row>
    <row r="59" spans="1:23" ht="12.75" hidden="1">
      <c r="A59" s="16"/>
      <c r="B59" s="8"/>
      <c r="C59" s="8" t="s">
        <v>102</v>
      </c>
      <c r="D59" s="24"/>
      <c r="E59" s="47">
        <f t="shared" si="0"/>
        <v>0</v>
      </c>
      <c r="F59" s="11"/>
      <c r="G59" s="64"/>
      <c r="H59" s="64"/>
      <c r="I59" s="64"/>
      <c r="J59" s="64"/>
      <c r="K59" s="64"/>
      <c r="L59" s="81"/>
      <c r="M59" s="81"/>
      <c r="N59" s="81"/>
      <c r="O59" s="81"/>
      <c r="P59" s="81"/>
      <c r="Q59" s="81"/>
      <c r="R59" s="81"/>
      <c r="S59" s="81"/>
      <c r="T59" s="81"/>
      <c r="U59" s="337"/>
      <c r="V59" s="337"/>
      <c r="W59" s="337"/>
    </row>
    <row r="60" spans="1:24" ht="16.5" customHeight="1" thickBot="1">
      <c r="A60" s="17"/>
      <c r="B60" s="34"/>
      <c r="C60" s="35" t="s">
        <v>0</v>
      </c>
      <c r="D60" s="36">
        <f>D52</f>
        <v>1354971663.7200003</v>
      </c>
      <c r="E60" s="48">
        <f>SUM(E52:E59)</f>
        <v>416966131.45</v>
      </c>
      <c r="F60" s="37"/>
      <c r="G60" s="111"/>
      <c r="H60" s="102"/>
      <c r="I60" s="102"/>
      <c r="J60" s="102"/>
      <c r="K60" s="102"/>
      <c r="L60" s="426"/>
      <c r="M60" s="427"/>
      <c r="N60" s="427"/>
      <c r="O60" s="111"/>
      <c r="P60" s="111"/>
      <c r="Q60" s="111"/>
      <c r="R60" s="111"/>
      <c r="S60" s="111"/>
      <c r="T60" s="111"/>
      <c r="U60" s="111"/>
      <c r="V60" s="111"/>
      <c r="W60" s="111"/>
      <c r="X60" s="39"/>
    </row>
    <row r="61" spans="1:23" ht="15">
      <c r="A61" s="70"/>
      <c r="B61" s="70"/>
      <c r="C61" s="70"/>
      <c r="D61" s="70"/>
      <c r="E61" s="245"/>
      <c r="F61" s="246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319"/>
      <c r="R61" s="320"/>
      <c r="S61" s="70"/>
      <c r="T61" s="70"/>
      <c r="U61" s="71"/>
      <c r="V61" s="70"/>
      <c r="W61" s="70"/>
    </row>
    <row r="62" spans="1:23" ht="15">
      <c r="A62" s="25"/>
      <c r="C62" s="70"/>
      <c r="D62" s="70"/>
      <c r="E62" s="256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8"/>
      <c r="R62" s="258"/>
      <c r="S62" s="40"/>
      <c r="T62" s="40"/>
      <c r="U62" s="107"/>
      <c r="W62" s="30"/>
    </row>
    <row r="63" spans="2:19" ht="15">
      <c r="B63" s="30"/>
      <c r="C63" s="116"/>
      <c r="D63" s="74"/>
      <c r="E63" s="256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8"/>
      <c r="R63" s="259"/>
      <c r="S63" s="39"/>
    </row>
    <row r="64" spans="2:17" ht="12.75">
      <c r="B64" s="30"/>
      <c r="C64" s="115"/>
      <c r="D64" s="75"/>
      <c r="E64" s="30"/>
      <c r="G64" s="26"/>
      <c r="H64" s="26"/>
      <c r="I64" s="26"/>
      <c r="J64" s="26"/>
      <c r="K64" s="26"/>
      <c r="M64" s="104"/>
      <c r="N64" s="39"/>
      <c r="O64" s="30"/>
      <c r="P64" s="76"/>
      <c r="Q64" s="40"/>
    </row>
    <row r="65" spans="2:20" ht="12.75">
      <c r="B65" s="30"/>
      <c r="D65" s="39"/>
      <c r="E65" s="30"/>
      <c r="F65" s="30"/>
      <c r="G65" s="26"/>
      <c r="H65" s="26"/>
      <c r="I65" s="26"/>
      <c r="J65" s="26"/>
      <c r="K65" s="26"/>
      <c r="M65" s="105"/>
      <c r="N65" s="39"/>
      <c r="Q65" s="76"/>
      <c r="T65" s="50" t="s">
        <v>35</v>
      </c>
    </row>
    <row r="66" spans="2:20" ht="12.75">
      <c r="B66" s="30"/>
      <c r="F66" s="30"/>
      <c r="G66" s="26"/>
      <c r="H66" s="26"/>
      <c r="I66" s="26"/>
      <c r="J66" s="26"/>
      <c r="K66" s="26"/>
      <c r="L66" s="30"/>
      <c r="M66" s="30"/>
      <c r="N66" s="63"/>
      <c r="Q66" s="77"/>
      <c r="T66" s="26"/>
    </row>
    <row r="67" ht="12.75">
      <c r="D67" s="49"/>
    </row>
    <row r="72" ht="12.75">
      <c r="L72" s="102"/>
    </row>
  </sheetData>
  <sheetProtection/>
  <mergeCells count="39">
    <mergeCell ref="A2:F2"/>
    <mergeCell ref="A1:G1"/>
    <mergeCell ref="E62:P62"/>
    <mergeCell ref="E63:P63"/>
    <mergeCell ref="Q63:R63"/>
    <mergeCell ref="Q62:R62"/>
    <mergeCell ref="Q61:R61"/>
    <mergeCell ref="A20:A27"/>
    <mergeCell ref="A37:A44"/>
    <mergeCell ref="B37:B44"/>
    <mergeCell ref="E37:E43"/>
    <mergeCell ref="D33:D34"/>
    <mergeCell ref="A10:A14"/>
    <mergeCell ref="L3:W3"/>
    <mergeCell ref="G3:G4"/>
    <mergeCell ref="F3:F4"/>
    <mergeCell ref="E3:E4"/>
    <mergeCell ref="A3:A4"/>
    <mergeCell ref="B10:B14"/>
    <mergeCell ref="D3:D4"/>
    <mergeCell ref="C3:C4"/>
    <mergeCell ref="B3:B4"/>
    <mergeCell ref="B19:E19"/>
    <mergeCell ref="E61:P61"/>
    <mergeCell ref="A33:A34"/>
    <mergeCell ref="B57:C57"/>
    <mergeCell ref="B58:C58"/>
    <mergeCell ref="B53:C53"/>
    <mergeCell ref="B56:C56"/>
    <mergeCell ref="B54:C54"/>
    <mergeCell ref="E33:E34"/>
    <mergeCell ref="B33:B34"/>
    <mergeCell ref="B55:C55"/>
    <mergeCell ref="B51:C51"/>
    <mergeCell ref="B45:C45"/>
    <mergeCell ref="E20:E22"/>
    <mergeCell ref="B29:C29"/>
    <mergeCell ref="E23:E27"/>
    <mergeCell ref="B20:B27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5"/>
  <sheetViews>
    <sheetView zoomScale="75" zoomScaleNormal="75" zoomScalePageLayoutView="0" workbookViewId="0" topLeftCell="A58">
      <selection activeCell="L59" sqref="L59"/>
    </sheetView>
  </sheetViews>
  <sheetFormatPr defaultColWidth="9.140625" defaultRowHeight="12.75"/>
  <cols>
    <col min="1" max="1" width="3.421875" style="0" customWidth="1"/>
    <col min="2" max="2" width="17.8515625" style="0" customWidth="1"/>
    <col min="3" max="3" width="19.57421875" style="0" customWidth="1"/>
    <col min="4" max="4" width="10.8515625" style="0" customWidth="1"/>
    <col min="5" max="5" width="11.57421875" style="0" customWidth="1"/>
    <col min="6" max="6" width="10.28125" style="0" customWidth="1"/>
    <col min="7" max="7" width="10.421875" style="0" customWidth="1"/>
    <col min="8" max="11" width="10.7109375" style="0" hidden="1" customWidth="1"/>
    <col min="12" max="12" width="9.57421875" style="0" customWidth="1"/>
    <col min="13" max="13" width="8.8515625" style="0" customWidth="1"/>
    <col min="14" max="14" width="9.140625" style="0" customWidth="1"/>
    <col min="15" max="15" width="9.7109375" style="0" customWidth="1"/>
    <col min="16" max="16" width="8.28125" style="0" customWidth="1"/>
    <col min="17" max="17" width="9.28125" style="0" customWidth="1"/>
    <col min="18" max="18" width="9.00390625" style="0" customWidth="1"/>
    <col min="19" max="19" width="9.57421875" style="0" customWidth="1"/>
    <col min="20" max="20" width="9.00390625" style="0" customWidth="1"/>
    <col min="21" max="21" width="9.28125" style="0" customWidth="1"/>
    <col min="22" max="22" width="10.140625" style="0" customWidth="1"/>
    <col min="23" max="23" width="9.8515625" style="0" customWidth="1"/>
    <col min="24" max="24" width="13.28125" style="0" bestFit="1" customWidth="1"/>
    <col min="27" max="27" width="12.140625" style="0" bestFit="1" customWidth="1"/>
  </cols>
  <sheetData>
    <row r="1" spans="1:23" ht="19.5" customHeight="1">
      <c r="A1" s="406" t="s">
        <v>251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56.25" customHeight="1" thickBot="1">
      <c r="A2" s="308" t="s">
        <v>250</v>
      </c>
      <c r="B2" s="308"/>
      <c r="C2" s="308"/>
      <c r="D2" s="308"/>
      <c r="E2" s="308"/>
      <c r="F2" s="308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</row>
    <row r="3" spans="1:23" ht="12.75" customHeight="1">
      <c r="A3" s="301" t="s">
        <v>136</v>
      </c>
      <c r="B3" s="267" t="s">
        <v>125</v>
      </c>
      <c r="C3" s="267" t="s">
        <v>131</v>
      </c>
      <c r="D3" s="267" t="s">
        <v>12</v>
      </c>
      <c r="E3" s="269" t="s">
        <v>220</v>
      </c>
      <c r="F3" s="267" t="s">
        <v>4</v>
      </c>
      <c r="G3" s="376"/>
      <c r="H3" s="377"/>
      <c r="I3" s="377"/>
      <c r="J3" s="377"/>
      <c r="K3" s="377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</row>
    <row r="4" spans="1:23" ht="22.5" customHeight="1" thickBot="1">
      <c r="A4" s="302"/>
      <c r="B4" s="268"/>
      <c r="C4" s="268"/>
      <c r="D4" s="268"/>
      <c r="E4" s="270"/>
      <c r="F4" s="268"/>
      <c r="G4" s="376"/>
      <c r="H4" s="377"/>
      <c r="I4" s="377"/>
      <c r="J4" s="377"/>
      <c r="K4" s="377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</row>
    <row r="5" spans="1:23" ht="12.75">
      <c r="A5" s="128"/>
      <c r="B5" s="129" t="s">
        <v>135</v>
      </c>
      <c r="C5" s="130"/>
      <c r="D5" s="130"/>
      <c r="E5" s="130"/>
      <c r="F5" s="408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1"/>
      <c r="T5" s="381"/>
      <c r="U5" s="381"/>
      <c r="V5" s="381"/>
      <c r="W5" s="381"/>
    </row>
    <row r="6" spans="1:24" ht="75.75" customHeight="1">
      <c r="A6" s="131">
        <v>1</v>
      </c>
      <c r="B6" s="132" t="s">
        <v>221</v>
      </c>
      <c r="C6" s="132" t="s">
        <v>87</v>
      </c>
      <c r="D6" s="133">
        <v>41284231.55</v>
      </c>
      <c r="E6" s="134" t="s">
        <v>93</v>
      </c>
      <c r="F6" s="409" t="s">
        <v>234</v>
      </c>
      <c r="G6" s="382"/>
      <c r="H6" s="382"/>
      <c r="I6" s="382"/>
      <c r="J6" s="382"/>
      <c r="K6" s="382"/>
      <c r="L6" s="383"/>
      <c r="M6" s="384"/>
      <c r="N6" s="384"/>
      <c r="O6" s="384"/>
      <c r="P6" s="385"/>
      <c r="Q6" s="383"/>
      <c r="R6" s="383"/>
      <c r="S6" s="383"/>
      <c r="T6" s="384"/>
      <c r="U6" s="383"/>
      <c r="V6" s="383"/>
      <c r="W6" s="383"/>
      <c r="X6" s="106"/>
    </row>
    <row r="7" spans="1:24" ht="70.5" customHeight="1">
      <c r="A7" s="271">
        <v>2</v>
      </c>
      <c r="B7" s="276" t="s">
        <v>256</v>
      </c>
      <c r="C7" s="132" t="s">
        <v>238</v>
      </c>
      <c r="D7" s="136">
        <v>114930666</v>
      </c>
      <c r="E7" s="134" t="s">
        <v>291</v>
      </c>
      <c r="F7" s="409" t="s">
        <v>241</v>
      </c>
      <c r="G7" s="382"/>
      <c r="H7" s="386"/>
      <c r="I7" s="386"/>
      <c r="J7" s="386"/>
      <c r="K7" s="386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0"/>
    </row>
    <row r="8" spans="1:24" ht="90" customHeight="1">
      <c r="A8" s="272"/>
      <c r="B8" s="277"/>
      <c r="C8" s="132" t="s">
        <v>239</v>
      </c>
      <c r="D8" s="136">
        <v>18698737</v>
      </c>
      <c r="E8" s="134" t="s">
        <v>242</v>
      </c>
      <c r="F8" s="409" t="s">
        <v>243</v>
      </c>
      <c r="G8" s="382"/>
      <c r="H8" s="386"/>
      <c r="I8" s="386"/>
      <c r="J8" s="386"/>
      <c r="K8" s="386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0"/>
    </row>
    <row r="9" spans="1:24" ht="96.75" customHeight="1">
      <c r="A9" s="273"/>
      <c r="B9" s="307"/>
      <c r="C9" s="132" t="s">
        <v>247</v>
      </c>
      <c r="D9" s="136">
        <v>103605138</v>
      </c>
      <c r="E9" s="134" t="s">
        <v>244</v>
      </c>
      <c r="F9" s="409" t="s">
        <v>245</v>
      </c>
      <c r="G9" s="382"/>
      <c r="H9" s="386"/>
      <c r="I9" s="386"/>
      <c r="J9" s="386"/>
      <c r="K9" s="386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0"/>
    </row>
    <row r="10" spans="1:24" ht="87.75" customHeight="1">
      <c r="A10" s="131">
        <v>3</v>
      </c>
      <c r="B10" s="132" t="s">
        <v>252</v>
      </c>
      <c r="C10" s="139" t="s">
        <v>128</v>
      </c>
      <c r="D10" s="136">
        <v>64465752</v>
      </c>
      <c r="E10" s="134" t="s">
        <v>129</v>
      </c>
      <c r="F10" s="409" t="s">
        <v>229</v>
      </c>
      <c r="G10" s="382"/>
      <c r="H10" s="386"/>
      <c r="I10" s="386"/>
      <c r="J10" s="386"/>
      <c r="K10" s="386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0"/>
    </row>
    <row r="11" spans="1:24" ht="84" customHeight="1">
      <c r="A11" s="131">
        <v>4</v>
      </c>
      <c r="B11" s="132" t="s">
        <v>237</v>
      </c>
      <c r="C11" s="139" t="s">
        <v>9</v>
      </c>
      <c r="D11" s="133">
        <v>14143533.76</v>
      </c>
      <c r="E11" s="134" t="s">
        <v>222</v>
      </c>
      <c r="F11" s="409" t="s">
        <v>235</v>
      </c>
      <c r="G11" s="382"/>
      <c r="H11" s="386"/>
      <c r="I11" s="386"/>
      <c r="J11" s="386"/>
      <c r="K11" s="386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0"/>
    </row>
    <row r="12" spans="1:24" ht="72" customHeight="1">
      <c r="A12" s="271">
        <v>5</v>
      </c>
      <c r="B12" s="276" t="s">
        <v>258</v>
      </c>
      <c r="C12" s="139" t="s">
        <v>45</v>
      </c>
      <c r="D12" s="133">
        <v>79301836.31</v>
      </c>
      <c r="E12" s="134" t="s">
        <v>46</v>
      </c>
      <c r="F12" s="409" t="s">
        <v>232</v>
      </c>
      <c r="G12" s="382"/>
      <c r="H12" s="386"/>
      <c r="I12" s="386"/>
      <c r="J12" s="386"/>
      <c r="K12" s="386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0"/>
    </row>
    <row r="13" spans="1:24" ht="50.25" customHeight="1" thickBot="1">
      <c r="A13" s="303"/>
      <c r="B13" s="279"/>
      <c r="C13" s="140" t="s">
        <v>48</v>
      </c>
      <c r="D13" s="141">
        <v>32163728.22</v>
      </c>
      <c r="E13" s="142" t="s">
        <v>146</v>
      </c>
      <c r="F13" s="410" t="s">
        <v>233</v>
      </c>
      <c r="G13" s="382"/>
      <c r="H13" s="386"/>
      <c r="I13" s="386"/>
      <c r="J13" s="386"/>
      <c r="K13" s="386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0"/>
    </row>
    <row r="14" spans="1:24" ht="72" customHeight="1">
      <c r="A14" s="272">
        <v>6</v>
      </c>
      <c r="B14" s="277" t="s">
        <v>258</v>
      </c>
      <c r="C14" s="143" t="s">
        <v>50</v>
      </c>
      <c r="D14" s="144">
        <v>99895944.33</v>
      </c>
      <c r="E14" s="145" t="s">
        <v>223</v>
      </c>
      <c r="F14" s="411" t="s">
        <v>231</v>
      </c>
      <c r="G14" s="382"/>
      <c r="H14" s="386"/>
      <c r="I14" s="386"/>
      <c r="J14" s="386"/>
      <c r="K14" s="386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0"/>
    </row>
    <row r="15" spans="1:24" ht="72.75" customHeight="1">
      <c r="A15" s="272"/>
      <c r="B15" s="278"/>
      <c r="C15" s="132" t="s">
        <v>246</v>
      </c>
      <c r="D15" s="133">
        <v>58065756.28</v>
      </c>
      <c r="E15" s="134" t="s">
        <v>53</v>
      </c>
      <c r="F15" s="409" t="s">
        <v>192</v>
      </c>
      <c r="G15" s="382"/>
      <c r="H15" s="386"/>
      <c r="I15" s="386"/>
      <c r="J15" s="386"/>
      <c r="K15" s="386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0"/>
    </row>
    <row r="16" spans="1:24" ht="66" customHeight="1">
      <c r="A16" s="273"/>
      <c r="B16" s="266"/>
      <c r="C16" s="132" t="s">
        <v>153</v>
      </c>
      <c r="D16" s="136">
        <v>9089922</v>
      </c>
      <c r="E16" s="134" t="s">
        <v>7</v>
      </c>
      <c r="F16" s="409" t="s">
        <v>8</v>
      </c>
      <c r="G16" s="382"/>
      <c r="H16" s="386"/>
      <c r="I16" s="386"/>
      <c r="J16" s="386"/>
      <c r="K16" s="386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0"/>
    </row>
    <row r="17" spans="1:24" ht="75.75" customHeight="1">
      <c r="A17" s="131">
        <v>7</v>
      </c>
      <c r="B17" s="132" t="s">
        <v>254</v>
      </c>
      <c r="C17" s="132" t="s">
        <v>14</v>
      </c>
      <c r="D17" s="136">
        <v>91703253</v>
      </c>
      <c r="E17" s="134" t="s">
        <v>15</v>
      </c>
      <c r="F17" s="409" t="s">
        <v>230</v>
      </c>
      <c r="G17" s="382"/>
      <c r="H17" s="386"/>
      <c r="I17" s="386"/>
      <c r="J17" s="386"/>
      <c r="K17" s="386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0"/>
    </row>
    <row r="18" spans="1:24" ht="102.75" customHeight="1">
      <c r="A18" s="271">
        <v>8</v>
      </c>
      <c r="B18" s="276" t="s">
        <v>257</v>
      </c>
      <c r="C18" s="132" t="s">
        <v>268</v>
      </c>
      <c r="D18" s="280">
        <v>20018396</v>
      </c>
      <c r="E18" s="265" t="s">
        <v>255</v>
      </c>
      <c r="F18" s="412" t="s">
        <v>248</v>
      </c>
      <c r="G18" s="382"/>
      <c r="H18" s="386"/>
      <c r="I18" s="386"/>
      <c r="J18" s="386"/>
      <c r="K18" s="386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0"/>
    </row>
    <row r="19" spans="1:24" ht="102" customHeight="1">
      <c r="A19" s="273"/>
      <c r="B19" s="266"/>
      <c r="C19" s="132" t="s">
        <v>267</v>
      </c>
      <c r="D19" s="266"/>
      <c r="E19" s="266"/>
      <c r="F19" s="413"/>
      <c r="G19" s="382"/>
      <c r="H19" s="386"/>
      <c r="I19" s="386"/>
      <c r="J19" s="386"/>
      <c r="K19" s="386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0"/>
    </row>
    <row r="20" spans="1:24" ht="79.5" customHeight="1">
      <c r="A20" s="131">
        <v>9</v>
      </c>
      <c r="B20" s="132" t="s">
        <v>259</v>
      </c>
      <c r="C20" s="132" t="s">
        <v>260</v>
      </c>
      <c r="D20" s="136">
        <v>5022971</v>
      </c>
      <c r="E20" s="134" t="s">
        <v>261</v>
      </c>
      <c r="F20" s="409" t="s">
        <v>262</v>
      </c>
      <c r="G20" s="382"/>
      <c r="H20" s="386"/>
      <c r="I20" s="386"/>
      <c r="J20" s="386"/>
      <c r="K20" s="386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0"/>
    </row>
    <row r="21" spans="1:24" ht="112.5" customHeight="1" thickBot="1">
      <c r="A21" s="146">
        <v>10</v>
      </c>
      <c r="B21" s="140" t="s">
        <v>269</v>
      </c>
      <c r="C21" s="140" t="s">
        <v>276</v>
      </c>
      <c r="D21" s="141">
        <v>85684226.99</v>
      </c>
      <c r="E21" s="142" t="s">
        <v>270</v>
      </c>
      <c r="F21" s="410" t="s">
        <v>271</v>
      </c>
      <c r="G21" s="382"/>
      <c r="H21" s="386"/>
      <c r="I21" s="386"/>
      <c r="J21" s="386"/>
      <c r="K21" s="386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0"/>
    </row>
    <row r="22" spans="1:24" ht="96" customHeight="1">
      <c r="A22" s="272">
        <v>10</v>
      </c>
      <c r="B22" s="277" t="s">
        <v>269</v>
      </c>
      <c r="C22" s="138" t="s">
        <v>277</v>
      </c>
      <c r="D22" s="144">
        <v>27089969.5</v>
      </c>
      <c r="E22" s="145" t="s">
        <v>272</v>
      </c>
      <c r="F22" s="411" t="s">
        <v>273</v>
      </c>
      <c r="G22" s="382"/>
      <c r="H22" s="386"/>
      <c r="I22" s="386"/>
      <c r="J22" s="386"/>
      <c r="K22" s="386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0"/>
    </row>
    <row r="23" spans="1:24" ht="105" customHeight="1">
      <c r="A23" s="273"/>
      <c r="B23" s="266"/>
      <c r="C23" s="132" t="s">
        <v>278</v>
      </c>
      <c r="D23" s="133">
        <v>5206790.23</v>
      </c>
      <c r="E23" s="134" t="s">
        <v>274</v>
      </c>
      <c r="F23" s="409" t="s">
        <v>275</v>
      </c>
      <c r="G23" s="382"/>
      <c r="H23" s="386"/>
      <c r="I23" s="386"/>
      <c r="J23" s="386"/>
      <c r="K23" s="386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0"/>
    </row>
    <row r="24" spans="1:24" ht="153.75" customHeight="1">
      <c r="A24" s="131">
        <v>11</v>
      </c>
      <c r="B24" s="132" t="s">
        <v>263</v>
      </c>
      <c r="C24" s="134" t="s">
        <v>266</v>
      </c>
      <c r="D24" s="133">
        <v>3496119.36</v>
      </c>
      <c r="E24" s="134" t="s">
        <v>264</v>
      </c>
      <c r="F24" s="409" t="s">
        <v>265</v>
      </c>
      <c r="G24" s="382"/>
      <c r="H24" s="386"/>
      <c r="I24" s="386"/>
      <c r="J24" s="386"/>
      <c r="K24" s="386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0"/>
    </row>
    <row r="25" spans="1:24" ht="82.5" customHeight="1">
      <c r="A25" s="131">
        <v>12</v>
      </c>
      <c r="B25" s="132" t="s">
        <v>253</v>
      </c>
      <c r="C25" s="134" t="s">
        <v>184</v>
      </c>
      <c r="D25" s="136">
        <v>1355859</v>
      </c>
      <c r="E25" s="134" t="s">
        <v>191</v>
      </c>
      <c r="F25" s="409" t="s">
        <v>186</v>
      </c>
      <c r="G25" s="382"/>
      <c r="H25" s="386"/>
      <c r="I25" s="386"/>
      <c r="J25" s="386"/>
      <c r="K25" s="386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0"/>
    </row>
    <row r="26" spans="1:25" s="1" customFormat="1" ht="15.75" customHeight="1">
      <c r="A26" s="147"/>
      <c r="B26" s="148" t="s">
        <v>138</v>
      </c>
      <c r="C26" s="149"/>
      <c r="D26" s="150">
        <f>D6+D7+D8+D9+D10+D11+D12+D13+D14+D15+D16+D17+D18+D20+D21+D22+D23+D24+D25</f>
        <v>875222830.5300001</v>
      </c>
      <c r="E26" s="150">
        <f>15613231.34+18694000+18698737+22425000+29363752+4743615.76+34825000+22910228.22+39800000+29850000+40000000+20018396+5022971+27089969.5+5206790.23+3496119.36+1081510</f>
        <v>338839320.4100001</v>
      </c>
      <c r="F26" s="165"/>
      <c r="G26" s="387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2"/>
      <c r="Y26" s="32"/>
    </row>
    <row r="27" spans="1:23" s="1" customFormat="1" ht="16.5" customHeight="1">
      <c r="A27" s="153"/>
      <c r="B27" s="274" t="s">
        <v>145</v>
      </c>
      <c r="C27" s="274"/>
      <c r="D27" s="274"/>
      <c r="E27" s="274"/>
      <c r="F27" s="414" t="s">
        <v>211</v>
      </c>
      <c r="G27" s="389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191"/>
      <c r="T27" s="191"/>
      <c r="U27" s="191"/>
      <c r="V27" s="191"/>
      <c r="W27" s="191"/>
    </row>
    <row r="28" spans="1:24" ht="29.25" customHeight="1">
      <c r="A28" s="304">
        <v>13</v>
      </c>
      <c r="B28" s="276" t="s">
        <v>287</v>
      </c>
      <c r="C28" s="132" t="s">
        <v>88</v>
      </c>
      <c r="D28" s="154"/>
      <c r="E28" s="276" t="s">
        <v>236</v>
      </c>
      <c r="F28" s="409" t="s">
        <v>202</v>
      </c>
      <c r="G28" s="382"/>
      <c r="H28" s="391"/>
      <c r="I28" s="391"/>
      <c r="J28" s="391"/>
      <c r="K28" s="391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0"/>
    </row>
    <row r="29" spans="1:23" ht="31.5" customHeight="1">
      <c r="A29" s="305"/>
      <c r="B29" s="278"/>
      <c r="C29" s="132" t="s">
        <v>89</v>
      </c>
      <c r="D29" s="154"/>
      <c r="E29" s="277"/>
      <c r="F29" s="409" t="s">
        <v>203</v>
      </c>
      <c r="G29" s="382"/>
      <c r="H29" s="391"/>
      <c r="I29" s="391"/>
      <c r="J29" s="391"/>
      <c r="K29" s="391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</row>
    <row r="30" spans="1:23" ht="28.5" customHeight="1">
      <c r="A30" s="305"/>
      <c r="B30" s="278"/>
      <c r="C30" s="132" t="s">
        <v>90</v>
      </c>
      <c r="D30" s="154"/>
      <c r="E30" s="277"/>
      <c r="F30" s="409" t="s">
        <v>204</v>
      </c>
      <c r="G30" s="382"/>
      <c r="H30" s="391"/>
      <c r="I30" s="391"/>
      <c r="J30" s="391"/>
      <c r="K30" s="391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</row>
    <row r="31" spans="1:24" ht="29.25" customHeight="1">
      <c r="A31" s="305"/>
      <c r="B31" s="278"/>
      <c r="C31" s="145" t="s">
        <v>109</v>
      </c>
      <c r="D31" s="155"/>
      <c r="E31" s="278"/>
      <c r="F31" s="411" t="s">
        <v>205</v>
      </c>
      <c r="G31" s="382"/>
      <c r="H31" s="391"/>
      <c r="I31" s="391"/>
      <c r="J31" s="391"/>
      <c r="K31" s="391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0"/>
    </row>
    <row r="32" spans="1:24" ht="15" customHeight="1">
      <c r="A32" s="305"/>
      <c r="B32" s="278"/>
      <c r="C32" s="156" t="s">
        <v>157</v>
      </c>
      <c r="D32" s="151">
        <f>D28+D29+D30+D31</f>
        <v>0</v>
      </c>
      <c r="E32" s="278"/>
      <c r="F32" s="152">
        <v>132892658.05</v>
      </c>
      <c r="G32" s="387"/>
      <c r="H32" s="388"/>
      <c r="I32" s="388"/>
      <c r="J32" s="388"/>
      <c r="K32" s="388"/>
      <c r="L32" s="388"/>
      <c r="M32" s="388"/>
      <c r="N32" s="388"/>
      <c r="O32" s="388"/>
      <c r="P32" s="393"/>
      <c r="Q32" s="388"/>
      <c r="R32" s="388"/>
      <c r="S32" s="388"/>
      <c r="T32" s="388"/>
      <c r="U32" s="388"/>
      <c r="V32" s="388"/>
      <c r="W32" s="388"/>
      <c r="X32" s="30"/>
    </row>
    <row r="33" spans="1:24" ht="28.5" customHeight="1">
      <c r="A33" s="305"/>
      <c r="B33" s="278"/>
      <c r="C33" s="132" t="s">
        <v>158</v>
      </c>
      <c r="D33" s="154"/>
      <c r="E33" s="278"/>
      <c r="F33" s="409" t="s">
        <v>206</v>
      </c>
      <c r="G33" s="382"/>
      <c r="H33" s="394"/>
      <c r="I33" s="394"/>
      <c r="J33" s="394"/>
      <c r="K33" s="394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0"/>
    </row>
    <row r="34" spans="1:24" ht="29.25" customHeight="1">
      <c r="A34" s="305"/>
      <c r="B34" s="278"/>
      <c r="C34" s="138" t="s">
        <v>159</v>
      </c>
      <c r="D34" s="155"/>
      <c r="E34" s="278"/>
      <c r="F34" s="411" t="s">
        <v>207</v>
      </c>
      <c r="G34" s="382"/>
      <c r="H34" s="394"/>
      <c r="I34" s="394"/>
      <c r="J34" s="394"/>
      <c r="K34" s="394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0"/>
    </row>
    <row r="35" spans="1:24" ht="29.25" customHeight="1" thickBot="1">
      <c r="A35" s="306"/>
      <c r="B35" s="279"/>
      <c r="C35" s="140" t="s">
        <v>160</v>
      </c>
      <c r="D35" s="158"/>
      <c r="E35" s="279"/>
      <c r="F35" s="410" t="s">
        <v>208</v>
      </c>
      <c r="G35" s="382"/>
      <c r="H35" s="394"/>
      <c r="I35" s="394"/>
      <c r="J35" s="394"/>
      <c r="K35" s="394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0"/>
    </row>
    <row r="36" spans="1:24" ht="18.75" customHeight="1">
      <c r="A36" s="159"/>
      <c r="B36" s="145"/>
      <c r="C36" s="160" t="s">
        <v>161</v>
      </c>
      <c r="D36" s="161">
        <f>D33+D34+D35</f>
        <v>0</v>
      </c>
      <c r="E36" s="161">
        <f>E33+E34+E35</f>
        <v>0</v>
      </c>
      <c r="F36" s="162">
        <v>108932033.95</v>
      </c>
      <c r="G36" s="387"/>
      <c r="H36" s="393"/>
      <c r="I36" s="393"/>
      <c r="J36" s="393"/>
      <c r="K36" s="393"/>
      <c r="L36" s="388"/>
      <c r="M36" s="393"/>
      <c r="N36" s="393"/>
      <c r="O36" s="388"/>
      <c r="P36" s="393"/>
      <c r="Q36" s="388"/>
      <c r="R36" s="388"/>
      <c r="S36" s="388"/>
      <c r="T36" s="393"/>
      <c r="U36" s="388"/>
      <c r="V36" s="388"/>
      <c r="W36" s="388"/>
      <c r="X36" s="30"/>
    </row>
    <row r="37" spans="1:24" ht="19.5" customHeight="1">
      <c r="A37" s="147"/>
      <c r="B37" s="281" t="s">
        <v>139</v>
      </c>
      <c r="C37" s="285"/>
      <c r="D37" s="151">
        <v>733150904</v>
      </c>
      <c r="E37" s="163">
        <f>F32+F36</f>
        <v>241824692</v>
      </c>
      <c r="F37" s="165">
        <f>F32+F36</f>
        <v>241824692</v>
      </c>
      <c r="G37" s="387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9"/>
    </row>
    <row r="38" spans="1:24" ht="19.5" customHeight="1">
      <c r="A38" s="147"/>
      <c r="B38" s="164" t="s">
        <v>209</v>
      </c>
      <c r="C38" s="132"/>
      <c r="D38" s="151"/>
      <c r="E38" s="163"/>
      <c r="F38" s="415" t="s">
        <v>211</v>
      </c>
      <c r="G38" s="387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9"/>
    </row>
    <row r="39" spans="1:24" ht="20.25" customHeight="1">
      <c r="A39" s="309">
        <v>14</v>
      </c>
      <c r="B39" s="265" t="s">
        <v>289</v>
      </c>
      <c r="C39" s="132" t="s">
        <v>90</v>
      </c>
      <c r="D39" s="136"/>
      <c r="E39" s="265" t="s">
        <v>19</v>
      </c>
      <c r="F39" s="416" t="s">
        <v>210</v>
      </c>
      <c r="G39" s="382"/>
      <c r="H39" s="394"/>
      <c r="I39" s="394"/>
      <c r="J39" s="394"/>
      <c r="K39" s="394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9"/>
    </row>
    <row r="40" spans="1:24" ht="20.25" customHeight="1">
      <c r="A40" s="310"/>
      <c r="B40" s="275"/>
      <c r="C40" s="132" t="s">
        <v>89</v>
      </c>
      <c r="D40" s="136"/>
      <c r="E40" s="292"/>
      <c r="F40" s="416" t="s">
        <v>212</v>
      </c>
      <c r="G40" s="382"/>
      <c r="H40" s="394"/>
      <c r="I40" s="394"/>
      <c r="J40" s="394"/>
      <c r="K40" s="394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9"/>
    </row>
    <row r="41" spans="1:24" ht="21" customHeight="1">
      <c r="A41" s="310"/>
      <c r="B41" s="275"/>
      <c r="C41" s="132" t="s">
        <v>88</v>
      </c>
      <c r="D41" s="136"/>
      <c r="E41" s="292"/>
      <c r="F41" s="416" t="s">
        <v>213</v>
      </c>
      <c r="G41" s="382"/>
      <c r="H41" s="394"/>
      <c r="I41" s="394"/>
      <c r="J41" s="394"/>
      <c r="K41" s="394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9"/>
    </row>
    <row r="42" spans="1:24" ht="33" customHeight="1">
      <c r="A42" s="310"/>
      <c r="B42" s="275"/>
      <c r="C42" s="132" t="s">
        <v>109</v>
      </c>
      <c r="D42" s="136"/>
      <c r="E42" s="292"/>
      <c r="F42" s="165" t="s">
        <v>214</v>
      </c>
      <c r="G42" s="382"/>
      <c r="H42" s="394"/>
      <c r="I42" s="394"/>
      <c r="J42" s="394"/>
      <c r="K42" s="394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9"/>
    </row>
    <row r="43" spans="1:24" ht="20.25" customHeight="1">
      <c r="A43" s="310"/>
      <c r="B43" s="275"/>
      <c r="C43" s="156" t="s">
        <v>157</v>
      </c>
      <c r="D43" s="151"/>
      <c r="E43" s="292"/>
      <c r="F43" s="152">
        <f>903746+2670528+1031301+2635954</f>
        <v>7241529</v>
      </c>
      <c r="G43" s="387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"/>
    </row>
    <row r="44" spans="1:24" ht="19.5" customHeight="1">
      <c r="A44" s="310"/>
      <c r="B44" s="275"/>
      <c r="C44" s="132" t="s">
        <v>158</v>
      </c>
      <c r="D44" s="136"/>
      <c r="E44" s="292"/>
      <c r="F44" s="416" t="s">
        <v>215</v>
      </c>
      <c r="G44" s="382"/>
      <c r="H44" s="394"/>
      <c r="I44" s="394"/>
      <c r="J44" s="394"/>
      <c r="K44" s="394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9"/>
    </row>
    <row r="45" spans="1:24" ht="20.25" customHeight="1">
      <c r="A45" s="310"/>
      <c r="B45" s="275"/>
      <c r="C45" s="132" t="s">
        <v>159</v>
      </c>
      <c r="D45" s="136"/>
      <c r="E45" s="292"/>
      <c r="F45" s="416" t="s">
        <v>216</v>
      </c>
      <c r="G45" s="396"/>
      <c r="H45" s="394"/>
      <c r="I45" s="394"/>
      <c r="J45" s="394"/>
      <c r="K45" s="394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9"/>
    </row>
    <row r="46" spans="1:24" ht="13.5" customHeight="1">
      <c r="A46" s="310"/>
      <c r="B46" s="275"/>
      <c r="C46" s="132" t="s">
        <v>160</v>
      </c>
      <c r="D46" s="136"/>
      <c r="E46" s="292"/>
      <c r="F46" s="165" t="s">
        <v>217</v>
      </c>
      <c r="G46" s="396"/>
      <c r="H46" s="394"/>
      <c r="I46" s="394"/>
      <c r="J46" s="394"/>
      <c r="K46" s="394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9"/>
    </row>
    <row r="47" spans="1:24" ht="15.75" customHeight="1">
      <c r="A47" s="310"/>
      <c r="B47" s="275"/>
      <c r="C47" s="156" t="s">
        <v>161</v>
      </c>
      <c r="D47" s="157">
        <f>D44+D45+D46</f>
        <v>0</v>
      </c>
      <c r="E47" s="293"/>
      <c r="F47" s="152">
        <f>3228016+290392+180930</f>
        <v>3699338</v>
      </c>
      <c r="G47" s="387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"/>
    </row>
    <row r="48" spans="1:23" ht="21.75" customHeight="1">
      <c r="A48" s="131"/>
      <c r="B48" s="281" t="s">
        <v>218</v>
      </c>
      <c r="C48" s="282"/>
      <c r="D48" s="167">
        <f>5720299+10940867+10940867</f>
        <v>27602033</v>
      </c>
      <c r="E48" s="167">
        <f>F43+F47</f>
        <v>10940867</v>
      </c>
      <c r="F48" s="417"/>
      <c r="G48" s="397"/>
      <c r="H48" s="398"/>
      <c r="I48" s="398"/>
      <c r="J48" s="398"/>
      <c r="K48" s="398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</row>
    <row r="49" spans="1:23" ht="80.25" customHeight="1">
      <c r="A49" s="131">
        <v>15</v>
      </c>
      <c r="B49" s="168" t="s">
        <v>165</v>
      </c>
      <c r="C49" s="166" t="s">
        <v>158</v>
      </c>
      <c r="D49" s="169">
        <v>1260680</v>
      </c>
      <c r="E49" s="170">
        <v>415806</v>
      </c>
      <c r="F49" s="409" t="s">
        <v>177</v>
      </c>
      <c r="G49" s="396"/>
      <c r="H49" s="394"/>
      <c r="I49" s="394"/>
      <c r="J49" s="394"/>
      <c r="K49" s="394"/>
      <c r="L49" s="399"/>
      <c r="M49" s="399"/>
      <c r="N49" s="399"/>
      <c r="O49" s="399"/>
      <c r="P49" s="399"/>
      <c r="Q49" s="383"/>
      <c r="R49" s="399"/>
      <c r="S49" s="399"/>
      <c r="T49" s="399"/>
      <c r="U49" s="399"/>
      <c r="V49" s="399"/>
      <c r="W49" s="399"/>
    </row>
    <row r="50" spans="1:23" ht="111" customHeight="1">
      <c r="A50" s="131">
        <v>16</v>
      </c>
      <c r="B50" s="168" t="s">
        <v>288</v>
      </c>
      <c r="C50" s="166" t="s">
        <v>160</v>
      </c>
      <c r="D50" s="169">
        <v>3641883</v>
      </c>
      <c r="E50" s="170">
        <v>1214378</v>
      </c>
      <c r="F50" s="418" t="s">
        <v>219</v>
      </c>
      <c r="G50" s="384"/>
      <c r="H50" s="399"/>
      <c r="I50" s="399"/>
      <c r="J50" s="399"/>
      <c r="K50" s="399"/>
      <c r="L50" s="399"/>
      <c r="M50" s="399"/>
      <c r="N50" s="399"/>
      <c r="O50" s="399"/>
      <c r="P50" s="399"/>
      <c r="Q50" s="383"/>
      <c r="R50" s="399"/>
      <c r="S50" s="399"/>
      <c r="T50" s="399"/>
      <c r="U50" s="399"/>
      <c r="V50" s="399"/>
      <c r="W50" s="399"/>
    </row>
    <row r="51" spans="1:23" ht="133.5" customHeight="1">
      <c r="A51" s="131">
        <v>17</v>
      </c>
      <c r="B51" s="168" t="s">
        <v>292</v>
      </c>
      <c r="C51" s="166" t="s">
        <v>293</v>
      </c>
      <c r="D51" s="169">
        <v>1486553</v>
      </c>
      <c r="E51" s="170">
        <v>1486553</v>
      </c>
      <c r="F51" s="418" t="s">
        <v>294</v>
      </c>
      <c r="G51" s="400"/>
      <c r="H51" s="399"/>
      <c r="I51" s="399"/>
      <c r="J51" s="399"/>
      <c r="K51" s="399"/>
      <c r="L51" s="399"/>
      <c r="M51" s="399"/>
      <c r="N51" s="399"/>
      <c r="O51" s="399"/>
      <c r="P51" s="399"/>
      <c r="Q51" s="383"/>
      <c r="R51" s="399"/>
      <c r="S51" s="399"/>
      <c r="T51" s="399"/>
      <c r="U51" s="399"/>
      <c r="V51" s="399"/>
      <c r="W51" s="399"/>
    </row>
    <row r="52" spans="1:23" ht="14.25" customHeight="1">
      <c r="A52" s="137"/>
      <c r="B52" s="171" t="s">
        <v>140</v>
      </c>
      <c r="C52" s="172"/>
      <c r="D52" s="173"/>
      <c r="E52" s="172"/>
      <c r="F52" s="419"/>
      <c r="G52" s="400"/>
      <c r="H52" s="399"/>
      <c r="I52" s="399"/>
      <c r="J52" s="399"/>
      <c r="K52" s="399"/>
      <c r="L52" s="399"/>
      <c r="M52" s="399"/>
      <c r="N52" s="399"/>
      <c r="O52" s="399"/>
      <c r="P52" s="399"/>
      <c r="Q52" s="383"/>
      <c r="R52" s="399"/>
      <c r="S52" s="399"/>
      <c r="T52" s="399"/>
      <c r="U52" s="399"/>
      <c r="V52" s="399"/>
      <c r="W52" s="399"/>
    </row>
    <row r="53" spans="1:24" ht="84" customHeight="1">
      <c r="A53" s="131">
        <v>18</v>
      </c>
      <c r="B53" s="132" t="s">
        <v>197</v>
      </c>
      <c r="C53" s="132" t="s">
        <v>113</v>
      </c>
      <c r="D53" s="154">
        <v>32081697</v>
      </c>
      <c r="E53" s="134" t="s">
        <v>196</v>
      </c>
      <c r="F53" s="165" t="s">
        <v>201</v>
      </c>
      <c r="G53" s="382"/>
      <c r="H53" s="391"/>
      <c r="I53" s="391"/>
      <c r="J53" s="391"/>
      <c r="K53" s="391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0"/>
    </row>
    <row r="54" spans="1:24" ht="91.5" customHeight="1">
      <c r="A54" s="174">
        <v>19</v>
      </c>
      <c r="B54" s="132" t="s">
        <v>290</v>
      </c>
      <c r="C54" s="132" t="s">
        <v>193</v>
      </c>
      <c r="D54" s="154">
        <v>16638189</v>
      </c>
      <c r="E54" s="134" t="s">
        <v>194</v>
      </c>
      <c r="F54" s="165" t="s">
        <v>195</v>
      </c>
      <c r="G54" s="382"/>
      <c r="H54" s="391"/>
      <c r="I54" s="391"/>
      <c r="J54" s="391"/>
      <c r="K54" s="391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0"/>
    </row>
    <row r="55" spans="1:24" ht="21.75" customHeight="1">
      <c r="A55" s="298">
        <v>20</v>
      </c>
      <c r="B55" s="276" t="s">
        <v>249</v>
      </c>
      <c r="C55" s="139" t="s">
        <v>88</v>
      </c>
      <c r="D55" s="154"/>
      <c r="E55" s="134" t="s">
        <v>227</v>
      </c>
      <c r="F55" s="165"/>
      <c r="G55" s="382"/>
      <c r="H55" s="391"/>
      <c r="I55" s="391"/>
      <c r="J55" s="391"/>
      <c r="K55" s="391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0"/>
    </row>
    <row r="56" spans="1:24" ht="22.5" customHeight="1">
      <c r="A56" s="299"/>
      <c r="B56" s="266"/>
      <c r="C56" s="139" t="s">
        <v>160</v>
      </c>
      <c r="D56" s="154"/>
      <c r="E56" s="134" t="s">
        <v>226</v>
      </c>
      <c r="F56" s="165"/>
      <c r="G56" s="382"/>
      <c r="H56" s="391"/>
      <c r="I56" s="391"/>
      <c r="J56" s="391"/>
      <c r="K56" s="391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0"/>
    </row>
    <row r="57" spans="1:24" ht="36.75" customHeight="1" thickBot="1">
      <c r="A57" s="300"/>
      <c r="B57" s="140" t="s">
        <v>224</v>
      </c>
      <c r="C57" s="175" t="s">
        <v>225</v>
      </c>
      <c r="D57" s="158"/>
      <c r="E57" s="142" t="s">
        <v>228</v>
      </c>
      <c r="F57" s="420"/>
      <c r="G57" s="382"/>
      <c r="H57" s="391"/>
      <c r="I57" s="391"/>
      <c r="J57" s="391"/>
      <c r="K57" s="391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0"/>
    </row>
    <row r="58" spans="1:24" ht="114.75" customHeight="1">
      <c r="A58" s="137">
        <v>21</v>
      </c>
      <c r="B58" s="138" t="s">
        <v>198</v>
      </c>
      <c r="C58" s="145" t="s">
        <v>199</v>
      </c>
      <c r="D58" s="155">
        <v>24288907</v>
      </c>
      <c r="E58" s="145" t="s">
        <v>200</v>
      </c>
      <c r="F58" s="421" t="s">
        <v>119</v>
      </c>
      <c r="G58" s="382"/>
      <c r="H58" s="391"/>
      <c r="I58" s="391"/>
      <c r="J58" s="391"/>
      <c r="K58" s="391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0"/>
    </row>
    <row r="59" spans="1:23" s="3" customFormat="1" ht="17.25" customHeight="1">
      <c r="A59" s="176"/>
      <c r="B59" s="291" t="s">
        <v>144</v>
      </c>
      <c r="C59" s="286"/>
      <c r="D59" s="177">
        <f>D53+D54+D58</f>
        <v>73008793</v>
      </c>
      <c r="E59" s="167">
        <f>3723741+2700363+24288907</f>
        <v>30713011</v>
      </c>
      <c r="F59" s="165"/>
      <c r="G59" s="397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</row>
    <row r="60" spans="1:23" ht="15.75" customHeight="1">
      <c r="A60" s="131"/>
      <c r="B60" s="178"/>
      <c r="C60" s="164" t="s">
        <v>132</v>
      </c>
      <c r="D60" s="163">
        <f>D26+D37+D48+D49+D50+D51+D59</f>
        <v>1715373676.5300002</v>
      </c>
      <c r="E60" s="167">
        <f>E26+E37+E48+E49+E50+E51+E59</f>
        <v>625434627.4100001</v>
      </c>
      <c r="F60" s="422"/>
      <c r="G60" s="402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</row>
    <row r="61" spans="1:24" ht="15" customHeight="1">
      <c r="A61" s="131"/>
      <c r="B61" s="285" t="s">
        <v>150</v>
      </c>
      <c r="C61" s="286"/>
      <c r="D61" s="135"/>
      <c r="E61" s="167">
        <f>G61</f>
        <v>0</v>
      </c>
      <c r="F61" s="422"/>
      <c r="G61" s="382"/>
      <c r="H61" s="386"/>
      <c r="I61" s="386"/>
      <c r="J61" s="386"/>
      <c r="K61" s="386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4"/>
      <c r="W61" s="383"/>
      <c r="X61" s="88"/>
    </row>
    <row r="62" spans="1:24" ht="13.5" customHeight="1">
      <c r="A62" s="131"/>
      <c r="B62" s="285" t="s">
        <v>149</v>
      </c>
      <c r="C62" s="286"/>
      <c r="D62" s="135"/>
      <c r="E62" s="167">
        <f aca="true" t="shared" si="0" ref="E62:E67">G62</f>
        <v>0</v>
      </c>
      <c r="F62" s="422"/>
      <c r="G62" s="382"/>
      <c r="H62" s="386"/>
      <c r="I62" s="386"/>
      <c r="J62" s="386"/>
      <c r="K62" s="386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88"/>
    </row>
    <row r="63" spans="1:24" ht="13.5" customHeight="1">
      <c r="A63" s="131"/>
      <c r="B63" s="285" t="s">
        <v>151</v>
      </c>
      <c r="C63" s="286"/>
      <c r="D63" s="135"/>
      <c r="E63" s="167">
        <f t="shared" si="0"/>
        <v>0</v>
      </c>
      <c r="F63" s="422"/>
      <c r="G63" s="382"/>
      <c r="H63" s="386"/>
      <c r="I63" s="386"/>
      <c r="J63" s="386"/>
      <c r="K63" s="386"/>
      <c r="L63" s="384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4"/>
      <c r="X63" s="88"/>
    </row>
    <row r="64" spans="1:24" ht="12.75">
      <c r="A64" s="131"/>
      <c r="B64" s="285" t="s">
        <v>104</v>
      </c>
      <c r="C64" s="286"/>
      <c r="D64" s="135"/>
      <c r="E64" s="167">
        <f t="shared" si="0"/>
        <v>0</v>
      </c>
      <c r="F64" s="422"/>
      <c r="G64" s="382"/>
      <c r="H64" s="386"/>
      <c r="I64" s="386"/>
      <c r="J64" s="386"/>
      <c r="K64" s="386"/>
      <c r="L64" s="383"/>
      <c r="M64" s="383"/>
      <c r="N64" s="383"/>
      <c r="O64" s="383"/>
      <c r="P64" s="383"/>
      <c r="Q64" s="383"/>
      <c r="R64" s="383"/>
      <c r="S64" s="383"/>
      <c r="T64" s="383"/>
      <c r="U64" s="190"/>
      <c r="V64" s="190"/>
      <c r="W64" s="404"/>
      <c r="X64" s="39"/>
    </row>
    <row r="65" spans="1:23" ht="12.75">
      <c r="A65" s="131"/>
      <c r="B65" s="285" t="s">
        <v>120</v>
      </c>
      <c r="C65" s="286"/>
      <c r="D65" s="135"/>
      <c r="E65" s="167">
        <f t="shared" si="0"/>
        <v>0</v>
      </c>
      <c r="F65" s="422"/>
      <c r="G65" s="382"/>
      <c r="H65" s="386"/>
      <c r="I65" s="386"/>
      <c r="J65" s="386"/>
      <c r="K65" s="386"/>
      <c r="L65" s="383"/>
      <c r="M65" s="383"/>
      <c r="N65" s="383"/>
      <c r="O65" s="383"/>
      <c r="P65" s="383"/>
      <c r="Q65" s="383"/>
      <c r="R65" s="383"/>
      <c r="S65" s="383"/>
      <c r="T65" s="384"/>
      <c r="U65" s="190"/>
      <c r="V65" s="190"/>
      <c r="W65" s="404"/>
    </row>
    <row r="66" spans="1:23" ht="12.75">
      <c r="A66" s="131"/>
      <c r="B66" s="285" t="s">
        <v>121</v>
      </c>
      <c r="C66" s="286"/>
      <c r="D66" s="135"/>
      <c r="E66" s="167">
        <f t="shared" si="0"/>
        <v>0</v>
      </c>
      <c r="F66" s="422"/>
      <c r="G66" s="382"/>
      <c r="H66" s="386"/>
      <c r="I66" s="386"/>
      <c r="J66" s="386"/>
      <c r="K66" s="386"/>
      <c r="L66" s="383"/>
      <c r="M66" s="383"/>
      <c r="N66" s="383"/>
      <c r="O66" s="383"/>
      <c r="P66" s="385"/>
      <c r="Q66" s="383"/>
      <c r="R66" s="383"/>
      <c r="S66" s="383"/>
      <c r="T66" s="384"/>
      <c r="U66" s="190"/>
      <c r="V66" s="190"/>
      <c r="W66" s="404"/>
    </row>
    <row r="67" spans="1:23" ht="12.75" hidden="1">
      <c r="A67" s="131"/>
      <c r="B67" s="178"/>
      <c r="C67" s="178" t="s">
        <v>102</v>
      </c>
      <c r="D67" s="135"/>
      <c r="E67" s="167">
        <f t="shared" si="0"/>
        <v>0</v>
      </c>
      <c r="F67" s="422"/>
      <c r="G67" s="382"/>
      <c r="H67" s="386"/>
      <c r="I67" s="386"/>
      <c r="J67" s="386"/>
      <c r="K67" s="386"/>
      <c r="L67" s="383"/>
      <c r="M67" s="383"/>
      <c r="N67" s="383"/>
      <c r="O67" s="383"/>
      <c r="P67" s="383"/>
      <c r="Q67" s="383"/>
      <c r="R67" s="383"/>
      <c r="S67" s="383"/>
      <c r="T67" s="383"/>
      <c r="U67" s="190"/>
      <c r="V67" s="190"/>
      <c r="W67" s="190"/>
    </row>
    <row r="68" spans="1:24" ht="16.5" customHeight="1" thickBot="1">
      <c r="A68" s="146"/>
      <c r="B68" s="179"/>
      <c r="C68" s="180" t="s">
        <v>0</v>
      </c>
      <c r="D68" s="181">
        <f>D60</f>
        <v>1715373676.5300002</v>
      </c>
      <c r="E68" s="182">
        <f>SUM(E60:E67)</f>
        <v>625434627.4100001</v>
      </c>
      <c r="F68" s="423"/>
      <c r="G68" s="397"/>
      <c r="H68" s="398"/>
      <c r="I68" s="398"/>
      <c r="J68" s="398"/>
      <c r="K68" s="398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397"/>
      <c r="X68" s="39"/>
    </row>
    <row r="69" spans="1:24" ht="16.5" customHeight="1">
      <c r="A69" s="296"/>
      <c r="B69" s="297"/>
      <c r="C69" s="297"/>
      <c r="D69" s="297"/>
      <c r="E69" s="183"/>
      <c r="F69" s="184"/>
      <c r="G69" s="287"/>
      <c r="H69" s="288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94"/>
      <c r="U69" s="294"/>
      <c r="V69" s="184"/>
      <c r="W69" s="184"/>
      <c r="X69" s="39"/>
    </row>
    <row r="70" spans="1:23" ht="15">
      <c r="A70" s="185"/>
      <c r="B70" s="185"/>
      <c r="C70" s="185"/>
      <c r="D70" s="185"/>
      <c r="E70" s="186"/>
      <c r="F70" s="187"/>
      <c r="G70" s="287"/>
      <c r="H70" s="288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90"/>
      <c r="U70" s="294"/>
      <c r="V70" s="295"/>
      <c r="W70" s="185"/>
    </row>
    <row r="71" spans="1:23" ht="14.25">
      <c r="A71" s="188" t="s">
        <v>152</v>
      </c>
      <c r="B71" s="189"/>
      <c r="C71" s="185"/>
      <c r="D71" s="185"/>
      <c r="E71" s="19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283"/>
      <c r="R71" s="283"/>
      <c r="S71" s="190"/>
      <c r="T71" s="190"/>
      <c r="U71" s="191"/>
      <c r="V71" s="189"/>
      <c r="W71" s="192"/>
    </row>
    <row r="72" spans="1:23" ht="15">
      <c r="A72" s="189"/>
      <c r="B72" s="185"/>
      <c r="C72" s="189"/>
      <c r="D72" s="193"/>
      <c r="E72" s="196"/>
      <c r="F72" s="187"/>
      <c r="G72" s="205"/>
      <c r="H72" s="187"/>
      <c r="I72" s="187"/>
      <c r="J72" s="187"/>
      <c r="K72" s="187"/>
      <c r="L72" s="187"/>
      <c r="M72" s="187"/>
      <c r="N72" s="187"/>
      <c r="O72" s="187"/>
      <c r="P72" s="194"/>
      <c r="Q72" s="283"/>
      <c r="R72" s="284"/>
      <c r="S72" s="195"/>
      <c r="T72" s="185"/>
      <c r="U72" s="185"/>
      <c r="V72" s="189"/>
      <c r="W72" s="189"/>
    </row>
    <row r="73" spans="2:17" ht="12.75">
      <c r="B73" s="30"/>
      <c r="D73" s="75"/>
      <c r="E73" s="30"/>
      <c r="G73" s="26"/>
      <c r="H73" s="26"/>
      <c r="I73" s="26"/>
      <c r="J73" s="26"/>
      <c r="K73" s="26"/>
      <c r="M73" s="104"/>
      <c r="N73" s="39"/>
      <c r="O73" s="30"/>
      <c r="P73" s="76"/>
      <c r="Q73" s="76"/>
    </row>
    <row r="74" spans="2:20" ht="12.75">
      <c r="B74" s="30"/>
      <c r="D74" s="39"/>
      <c r="E74" s="30"/>
      <c r="F74" s="30"/>
      <c r="G74" s="26"/>
      <c r="H74" s="26"/>
      <c r="I74" s="26"/>
      <c r="J74" s="26"/>
      <c r="K74" s="26"/>
      <c r="M74" s="105"/>
      <c r="N74" s="39"/>
      <c r="Q74" s="76"/>
      <c r="T74" s="50" t="s">
        <v>35</v>
      </c>
    </row>
    <row r="75" spans="2:20" ht="12.75">
      <c r="B75" s="30"/>
      <c r="F75" s="30"/>
      <c r="G75" s="26"/>
      <c r="H75" s="26"/>
      <c r="I75" s="26"/>
      <c r="J75" s="26"/>
      <c r="K75" s="26"/>
      <c r="L75" s="30"/>
      <c r="M75" s="30"/>
      <c r="N75" s="63"/>
      <c r="Q75" s="77"/>
      <c r="T75" s="26"/>
    </row>
    <row r="76" spans="4:7" ht="12.75">
      <c r="D76" s="49"/>
      <c r="G76" s="30"/>
    </row>
    <row r="81" ht="12.75">
      <c r="L81" s="102"/>
    </row>
    <row r="85" ht="12.75">
      <c r="C85" t="s">
        <v>35</v>
      </c>
    </row>
  </sheetData>
  <sheetProtection/>
  <mergeCells count="48">
    <mergeCell ref="A2:F2"/>
    <mergeCell ref="A28:A35"/>
    <mergeCell ref="B28:B35"/>
    <mergeCell ref="B7:B9"/>
    <mergeCell ref="B62:C62"/>
    <mergeCell ref="B61:C61"/>
    <mergeCell ref="A39:A47"/>
    <mergeCell ref="B14:B16"/>
    <mergeCell ref="A18:A19"/>
    <mergeCell ref="B18:B19"/>
    <mergeCell ref="A1:W1"/>
    <mergeCell ref="B37:C37"/>
    <mergeCell ref="L3:W3"/>
    <mergeCell ref="A3:A4"/>
    <mergeCell ref="A22:A23"/>
    <mergeCell ref="G3:G4"/>
    <mergeCell ref="F3:F4"/>
    <mergeCell ref="A12:A13"/>
    <mergeCell ref="A14:A16"/>
    <mergeCell ref="B12:B13"/>
    <mergeCell ref="B59:C59"/>
    <mergeCell ref="E39:E47"/>
    <mergeCell ref="T69:U69"/>
    <mergeCell ref="U70:V70"/>
    <mergeCell ref="A69:D69"/>
    <mergeCell ref="B64:C64"/>
    <mergeCell ref="B63:C63"/>
    <mergeCell ref="A55:A57"/>
    <mergeCell ref="Q72:R72"/>
    <mergeCell ref="B65:C65"/>
    <mergeCell ref="B66:C66"/>
    <mergeCell ref="Q71:R71"/>
    <mergeCell ref="G69:S69"/>
    <mergeCell ref="G70:T70"/>
    <mergeCell ref="B27:E27"/>
    <mergeCell ref="B39:B47"/>
    <mergeCell ref="B55:B56"/>
    <mergeCell ref="E28:E35"/>
    <mergeCell ref="D18:D19"/>
    <mergeCell ref="E18:E19"/>
    <mergeCell ref="B22:B23"/>
    <mergeCell ref="B48:C48"/>
    <mergeCell ref="F18:F19"/>
    <mergeCell ref="B3:B4"/>
    <mergeCell ref="C3:C4"/>
    <mergeCell ref="D3:D4"/>
    <mergeCell ref="E3:E4"/>
    <mergeCell ref="A7:A9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75" zoomScaleNormal="75" zoomScalePageLayoutView="0" workbookViewId="0" topLeftCell="A46">
      <selection activeCell="O8" sqref="O8"/>
    </sheetView>
  </sheetViews>
  <sheetFormatPr defaultColWidth="9.140625" defaultRowHeight="12.75"/>
  <cols>
    <col min="1" max="1" width="3.421875" style="0" customWidth="1"/>
    <col min="2" max="2" width="19.140625" style="0" customWidth="1"/>
    <col min="3" max="3" width="19.57421875" style="0" customWidth="1"/>
    <col min="4" max="4" width="10.7109375" style="0" customWidth="1"/>
    <col min="5" max="5" width="11.57421875" style="0" customWidth="1"/>
    <col min="6" max="6" width="9.140625" style="0" customWidth="1"/>
    <col min="7" max="7" width="10.57421875" style="0" customWidth="1"/>
    <col min="8" max="11" width="10.7109375" style="0" hidden="1" customWidth="1"/>
    <col min="12" max="12" width="8.140625" style="0" customWidth="1"/>
    <col min="13" max="13" width="9.421875" style="0" customWidth="1"/>
    <col min="14" max="14" width="9.28125" style="0" customWidth="1"/>
    <col min="15" max="15" width="8.421875" style="0" customWidth="1"/>
    <col min="16" max="16" width="9.28125" style="0" customWidth="1"/>
    <col min="17" max="17" width="10.140625" style="0" customWidth="1"/>
    <col min="18" max="19" width="8.421875" style="0" customWidth="1"/>
    <col min="20" max="20" width="9.57421875" style="0" customWidth="1"/>
    <col min="21" max="22" width="8.7109375" style="0" customWidth="1"/>
    <col min="23" max="23" width="9.00390625" style="0" customWidth="1"/>
    <col min="24" max="24" width="13.28125" style="0" bestFit="1" customWidth="1"/>
    <col min="27" max="27" width="12.140625" style="0" bestFit="1" customWidth="1"/>
  </cols>
  <sheetData>
    <row r="1" spans="1:23" ht="19.5" customHeight="1">
      <c r="A1" s="356" t="s">
        <v>251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</row>
    <row r="2" spans="1:23" ht="54" customHeight="1" thickBot="1">
      <c r="A2" s="325" t="s">
        <v>279</v>
      </c>
      <c r="B2" s="325"/>
      <c r="C2" s="325"/>
      <c r="D2" s="325"/>
      <c r="E2" s="325"/>
      <c r="F2" s="32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</row>
    <row r="3" spans="1:23" ht="12.75" customHeight="1">
      <c r="A3" s="254" t="s">
        <v>136</v>
      </c>
      <c r="B3" s="225" t="s">
        <v>125</v>
      </c>
      <c r="C3" s="225" t="s">
        <v>131</v>
      </c>
      <c r="D3" s="225" t="s">
        <v>299</v>
      </c>
      <c r="E3" s="252" t="s">
        <v>296</v>
      </c>
      <c r="F3" s="225" t="s">
        <v>4</v>
      </c>
      <c r="G3" s="343"/>
      <c r="H3" s="344"/>
      <c r="I3" s="344"/>
      <c r="J3" s="344"/>
      <c r="K3" s="344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</row>
    <row r="4" spans="1:23" ht="22.5" customHeight="1" thickBot="1">
      <c r="A4" s="255"/>
      <c r="B4" s="244"/>
      <c r="C4" s="244"/>
      <c r="D4" s="244"/>
      <c r="E4" s="253"/>
      <c r="F4" s="244"/>
      <c r="G4" s="343"/>
      <c r="H4" s="344"/>
      <c r="I4" s="344"/>
      <c r="J4" s="344"/>
      <c r="K4" s="344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</row>
    <row r="5" spans="1:23" ht="12.75">
      <c r="A5" s="12"/>
      <c r="B5" s="21" t="s">
        <v>135</v>
      </c>
      <c r="C5" s="22"/>
      <c r="D5" s="22"/>
      <c r="E5" s="22"/>
      <c r="F5" s="358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8"/>
      <c r="T5" s="348"/>
      <c r="U5" s="348"/>
      <c r="V5" s="348"/>
      <c r="W5" s="348"/>
    </row>
    <row r="6" spans="1:24" ht="70.5" customHeight="1">
      <c r="A6" s="249">
        <v>1</v>
      </c>
      <c r="B6" s="213" t="s">
        <v>304</v>
      </c>
      <c r="C6" s="5" t="s">
        <v>315</v>
      </c>
      <c r="D6" s="6">
        <v>114930666</v>
      </c>
      <c r="E6" s="18" t="s">
        <v>240</v>
      </c>
      <c r="F6" s="359" t="s">
        <v>241</v>
      </c>
      <c r="G6" s="64"/>
      <c r="H6" s="64"/>
      <c r="I6" s="64"/>
      <c r="J6" s="64"/>
      <c r="K6" s="64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30"/>
    </row>
    <row r="7" spans="1:24" ht="90" customHeight="1">
      <c r="A7" s="250"/>
      <c r="B7" s="216"/>
      <c r="C7" s="5" t="s">
        <v>239</v>
      </c>
      <c r="D7" s="6">
        <v>18698737</v>
      </c>
      <c r="E7" s="18" t="s">
        <v>242</v>
      </c>
      <c r="F7" s="359" t="s">
        <v>243</v>
      </c>
      <c r="G7" s="64"/>
      <c r="H7" s="64"/>
      <c r="I7" s="64"/>
      <c r="J7" s="64"/>
      <c r="K7" s="64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30"/>
    </row>
    <row r="8" spans="1:24" ht="96.75" customHeight="1">
      <c r="A8" s="251"/>
      <c r="B8" s="212"/>
      <c r="C8" s="5" t="s">
        <v>247</v>
      </c>
      <c r="D8" s="6">
        <v>103605138</v>
      </c>
      <c r="E8" s="18" t="s">
        <v>244</v>
      </c>
      <c r="F8" s="359" t="s">
        <v>245</v>
      </c>
      <c r="G8" s="64"/>
      <c r="H8" s="64"/>
      <c r="I8" s="64"/>
      <c r="J8" s="64"/>
      <c r="K8" s="64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30"/>
    </row>
    <row r="9" spans="1:24" ht="72" customHeight="1">
      <c r="A9" s="249">
        <v>2</v>
      </c>
      <c r="B9" s="213" t="s">
        <v>303</v>
      </c>
      <c r="C9" s="4" t="s">
        <v>45</v>
      </c>
      <c r="D9" s="82">
        <v>79301836.31</v>
      </c>
      <c r="E9" s="18" t="s">
        <v>46</v>
      </c>
      <c r="F9" s="359" t="s">
        <v>232</v>
      </c>
      <c r="G9" s="64"/>
      <c r="H9" s="64"/>
      <c r="I9" s="64"/>
      <c r="J9" s="64"/>
      <c r="K9" s="64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30"/>
    </row>
    <row r="10" spans="1:24" ht="50.25" customHeight="1">
      <c r="A10" s="261"/>
      <c r="B10" s="231"/>
      <c r="C10" s="5" t="s">
        <v>48</v>
      </c>
      <c r="D10" s="82">
        <v>32163728.22</v>
      </c>
      <c r="E10" s="18" t="s">
        <v>146</v>
      </c>
      <c r="F10" s="359" t="s">
        <v>233</v>
      </c>
      <c r="G10" s="64"/>
      <c r="H10" s="64"/>
      <c r="I10" s="64"/>
      <c r="J10" s="64"/>
      <c r="K10" s="64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30"/>
    </row>
    <row r="11" spans="1:24" ht="72" customHeight="1">
      <c r="A11" s="261"/>
      <c r="B11" s="231"/>
      <c r="C11" s="122" t="s">
        <v>50</v>
      </c>
      <c r="D11" s="118">
        <v>99895944.33</v>
      </c>
      <c r="E11" s="117" t="s">
        <v>223</v>
      </c>
      <c r="F11" s="360" t="s">
        <v>231</v>
      </c>
      <c r="G11" s="64"/>
      <c r="H11" s="64"/>
      <c r="I11" s="64"/>
      <c r="J11" s="64"/>
      <c r="K11" s="64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30"/>
    </row>
    <row r="12" spans="1:24" ht="78" customHeight="1">
      <c r="A12" s="261"/>
      <c r="B12" s="231"/>
      <c r="C12" s="5" t="s">
        <v>246</v>
      </c>
      <c r="D12" s="82">
        <v>58065756.28</v>
      </c>
      <c r="E12" s="18" t="s">
        <v>53</v>
      </c>
      <c r="F12" s="359" t="s">
        <v>192</v>
      </c>
      <c r="G12" s="64"/>
      <c r="H12" s="64"/>
      <c r="I12" s="64"/>
      <c r="J12" s="64"/>
      <c r="K12" s="64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30"/>
    </row>
    <row r="13" spans="1:24" ht="66" customHeight="1" thickBot="1">
      <c r="A13" s="324"/>
      <c r="B13" s="235"/>
      <c r="C13" s="93" t="s">
        <v>153</v>
      </c>
      <c r="D13" s="120">
        <v>9089922</v>
      </c>
      <c r="E13" s="119" t="s">
        <v>7</v>
      </c>
      <c r="F13" s="361" t="s">
        <v>8</v>
      </c>
      <c r="G13" s="64"/>
      <c r="H13" s="64"/>
      <c r="I13" s="64"/>
      <c r="J13" s="64"/>
      <c r="K13" s="64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30"/>
    </row>
    <row r="14" spans="1:24" ht="78" customHeight="1">
      <c r="A14" s="198">
        <v>3</v>
      </c>
      <c r="B14" s="89" t="s">
        <v>313</v>
      </c>
      <c r="C14" s="89" t="s">
        <v>14</v>
      </c>
      <c r="D14" s="87">
        <v>91703253</v>
      </c>
      <c r="E14" s="117" t="s">
        <v>15</v>
      </c>
      <c r="F14" s="360" t="s">
        <v>230</v>
      </c>
      <c r="G14" s="64"/>
      <c r="H14" s="64"/>
      <c r="I14" s="64"/>
      <c r="J14" s="64"/>
      <c r="K14" s="64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30"/>
    </row>
    <row r="15" spans="1:24" ht="112.5" customHeight="1">
      <c r="A15" s="249">
        <v>4</v>
      </c>
      <c r="B15" s="213" t="s">
        <v>314</v>
      </c>
      <c r="C15" s="5" t="s">
        <v>276</v>
      </c>
      <c r="D15" s="82">
        <v>85684226.99</v>
      </c>
      <c r="E15" s="18" t="s">
        <v>270</v>
      </c>
      <c r="F15" s="359" t="s">
        <v>271</v>
      </c>
      <c r="G15" s="64"/>
      <c r="H15" s="64"/>
      <c r="I15" s="64"/>
      <c r="J15" s="64"/>
      <c r="K15" s="64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30"/>
    </row>
    <row r="16" spans="1:24" ht="96" customHeight="1">
      <c r="A16" s="261"/>
      <c r="B16" s="231"/>
      <c r="C16" s="89" t="s">
        <v>277</v>
      </c>
      <c r="D16" s="118">
        <v>27089969.5</v>
      </c>
      <c r="E16" s="117" t="s">
        <v>272</v>
      </c>
      <c r="F16" s="360" t="s">
        <v>273</v>
      </c>
      <c r="G16" s="64"/>
      <c r="H16" s="64"/>
      <c r="I16" s="64"/>
      <c r="J16" s="64"/>
      <c r="K16" s="64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30"/>
    </row>
    <row r="17" spans="1:24" ht="105" customHeight="1">
      <c r="A17" s="262"/>
      <c r="B17" s="232"/>
      <c r="C17" s="5" t="s">
        <v>278</v>
      </c>
      <c r="D17" s="82">
        <v>5206790.23</v>
      </c>
      <c r="E17" s="18" t="s">
        <v>274</v>
      </c>
      <c r="F17" s="359" t="s">
        <v>275</v>
      </c>
      <c r="G17" s="64"/>
      <c r="H17" s="64"/>
      <c r="I17" s="64"/>
      <c r="J17" s="64"/>
      <c r="K17" s="64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30"/>
    </row>
    <row r="18" spans="1:24" ht="92.25" customHeight="1">
      <c r="A18" s="311">
        <v>5</v>
      </c>
      <c r="B18" s="213" t="s">
        <v>308</v>
      </c>
      <c r="C18" s="18" t="s">
        <v>316</v>
      </c>
      <c r="D18" s="264">
        <v>51515345</v>
      </c>
      <c r="E18" s="214" t="s">
        <v>310</v>
      </c>
      <c r="F18" s="362" t="s">
        <v>309</v>
      </c>
      <c r="G18" s="64"/>
      <c r="H18" s="64"/>
      <c r="I18" s="64"/>
      <c r="J18" s="64"/>
      <c r="K18" s="64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30"/>
    </row>
    <row r="19" spans="1:24" ht="105" customHeight="1">
      <c r="A19" s="312"/>
      <c r="B19" s="231"/>
      <c r="C19" s="18" t="s">
        <v>317</v>
      </c>
      <c r="D19" s="314"/>
      <c r="E19" s="236"/>
      <c r="F19" s="363"/>
      <c r="G19" s="64"/>
      <c r="H19" s="64"/>
      <c r="I19" s="64"/>
      <c r="J19" s="64"/>
      <c r="K19" s="64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30"/>
    </row>
    <row r="20" spans="1:24" ht="105" customHeight="1">
      <c r="A20" s="313"/>
      <c r="B20" s="232"/>
      <c r="C20" s="18" t="s">
        <v>318</v>
      </c>
      <c r="D20" s="232"/>
      <c r="E20" s="232"/>
      <c r="F20" s="364"/>
      <c r="G20" s="64"/>
      <c r="H20" s="64"/>
      <c r="I20" s="64"/>
      <c r="J20" s="64"/>
      <c r="K20" s="64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30"/>
    </row>
    <row r="21" spans="1:25" s="1" customFormat="1" ht="21" customHeight="1">
      <c r="A21" s="15"/>
      <c r="B21" s="9" t="s">
        <v>138</v>
      </c>
      <c r="C21" s="41"/>
      <c r="D21" s="73">
        <f>D6+D7+D8+D9+D10+D11+D12+D13+D14+D15+D16+D17+D18</f>
        <v>776951312.86</v>
      </c>
      <c r="E21" s="73">
        <f>20000000+25000000+34924836.31+48155944.33+23439756.28+40914753+35820000+51515345</f>
        <v>279770634.92</v>
      </c>
      <c r="F21" s="95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32"/>
      <c r="Y21" s="32"/>
    </row>
    <row r="22" spans="1:23" s="1" customFormat="1" ht="16.5" customHeight="1">
      <c r="A22" s="84"/>
      <c r="B22" s="234" t="s">
        <v>145</v>
      </c>
      <c r="C22" s="234"/>
      <c r="D22" s="234"/>
      <c r="E22" s="234"/>
      <c r="F22" s="365" t="s">
        <v>286</v>
      </c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112"/>
      <c r="T22" s="112"/>
      <c r="U22" s="112"/>
      <c r="V22" s="112"/>
      <c r="W22" s="112"/>
    </row>
    <row r="23" spans="1:24" ht="22.5" customHeight="1">
      <c r="A23" s="321">
        <v>6</v>
      </c>
      <c r="B23" s="213" t="s">
        <v>287</v>
      </c>
      <c r="C23" s="5" t="s">
        <v>88</v>
      </c>
      <c r="D23" s="42"/>
      <c r="E23" s="213" t="s">
        <v>236</v>
      </c>
      <c r="F23" s="359" t="s">
        <v>280</v>
      </c>
      <c r="G23" s="350"/>
      <c r="H23" s="350"/>
      <c r="I23" s="350"/>
      <c r="J23" s="350"/>
      <c r="K23" s="350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0"/>
    </row>
    <row r="24" spans="1:23" ht="23.25" customHeight="1">
      <c r="A24" s="322"/>
      <c r="B24" s="231"/>
      <c r="C24" s="5" t="s">
        <v>89</v>
      </c>
      <c r="D24" s="42"/>
      <c r="E24" s="231"/>
      <c r="F24" s="359" t="s">
        <v>300</v>
      </c>
      <c r="G24" s="350"/>
      <c r="H24" s="350"/>
      <c r="I24" s="350"/>
      <c r="J24" s="350"/>
      <c r="K24" s="350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</row>
    <row r="25" spans="1:23" ht="22.5" customHeight="1">
      <c r="A25" s="322"/>
      <c r="B25" s="231"/>
      <c r="C25" s="5" t="s">
        <v>90</v>
      </c>
      <c r="D25" s="42"/>
      <c r="E25" s="231"/>
      <c r="F25" s="359" t="s">
        <v>281</v>
      </c>
      <c r="G25" s="350"/>
      <c r="H25" s="350"/>
      <c r="I25" s="350"/>
      <c r="J25" s="350"/>
      <c r="K25" s="350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</row>
    <row r="26" spans="1:24" ht="29.25" customHeight="1">
      <c r="A26" s="322"/>
      <c r="B26" s="231"/>
      <c r="C26" s="117" t="s">
        <v>109</v>
      </c>
      <c r="D26" s="92"/>
      <c r="E26" s="231"/>
      <c r="F26" s="360" t="s">
        <v>282</v>
      </c>
      <c r="G26" s="350"/>
      <c r="H26" s="350"/>
      <c r="I26" s="350"/>
      <c r="J26" s="350"/>
      <c r="K26" s="350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0"/>
    </row>
    <row r="27" spans="1:24" ht="20.25" customHeight="1">
      <c r="A27" s="322"/>
      <c r="B27" s="231"/>
      <c r="C27" s="97" t="s">
        <v>157</v>
      </c>
      <c r="D27" s="23">
        <f>D23+D24+D25+D26</f>
        <v>0</v>
      </c>
      <c r="E27" s="231"/>
      <c r="F27" s="366" t="s">
        <v>301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30"/>
    </row>
    <row r="28" spans="1:24" ht="21.75" customHeight="1">
      <c r="A28" s="322"/>
      <c r="B28" s="231"/>
      <c r="C28" s="5" t="s">
        <v>158</v>
      </c>
      <c r="D28" s="42"/>
      <c r="E28" s="231"/>
      <c r="F28" s="359" t="s">
        <v>283</v>
      </c>
      <c r="G28" s="352"/>
      <c r="H28" s="352"/>
      <c r="I28" s="352"/>
      <c r="J28" s="352"/>
      <c r="K28" s="352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0"/>
    </row>
    <row r="29" spans="1:24" ht="23.25" customHeight="1" thickBot="1">
      <c r="A29" s="323"/>
      <c r="B29" s="235"/>
      <c r="C29" s="206" t="s">
        <v>159</v>
      </c>
      <c r="D29" s="207"/>
      <c r="E29" s="235"/>
      <c r="F29" s="367" t="s">
        <v>284</v>
      </c>
      <c r="G29" s="352"/>
      <c r="H29" s="352"/>
      <c r="I29" s="352"/>
      <c r="J29" s="352"/>
      <c r="K29" s="352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0"/>
    </row>
    <row r="30" spans="1:24" ht="29.25" customHeight="1">
      <c r="A30" s="203">
        <v>6</v>
      </c>
      <c r="B30" s="201" t="s">
        <v>312</v>
      </c>
      <c r="C30" s="89" t="s">
        <v>160</v>
      </c>
      <c r="D30" s="92"/>
      <c r="E30" s="202"/>
      <c r="F30" s="360" t="s">
        <v>285</v>
      </c>
      <c r="G30" s="352"/>
      <c r="H30" s="352"/>
      <c r="I30" s="352"/>
      <c r="J30" s="352"/>
      <c r="K30" s="352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0"/>
    </row>
    <row r="31" spans="1:24" ht="21" customHeight="1">
      <c r="A31" s="204"/>
      <c r="B31" s="89"/>
      <c r="C31" s="126" t="s">
        <v>161</v>
      </c>
      <c r="D31" s="127"/>
      <c r="E31" s="127"/>
      <c r="F31" s="368" t="s">
        <v>302</v>
      </c>
      <c r="G31" s="63"/>
      <c r="H31" s="62"/>
      <c r="I31" s="62"/>
      <c r="J31" s="62"/>
      <c r="K31" s="62"/>
      <c r="L31" s="63"/>
      <c r="M31" s="62"/>
      <c r="N31" s="62"/>
      <c r="O31" s="63"/>
      <c r="P31" s="63"/>
      <c r="Q31" s="63"/>
      <c r="R31" s="63"/>
      <c r="S31" s="63"/>
      <c r="T31" s="62"/>
      <c r="U31" s="63"/>
      <c r="V31" s="63"/>
      <c r="W31" s="63"/>
      <c r="X31" s="30"/>
    </row>
    <row r="32" spans="1:24" ht="19.5" customHeight="1">
      <c r="A32" s="15"/>
      <c r="B32" s="229" t="s">
        <v>139</v>
      </c>
      <c r="C32" s="230"/>
      <c r="D32" s="23">
        <v>733150904</v>
      </c>
      <c r="E32" s="31">
        <v>261051795</v>
      </c>
      <c r="F32" s="95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39"/>
    </row>
    <row r="33" spans="1:24" ht="19.5" customHeight="1">
      <c r="A33" s="84"/>
      <c r="B33" s="123" t="s">
        <v>209</v>
      </c>
      <c r="C33" s="89"/>
      <c r="D33" s="85"/>
      <c r="E33" s="86"/>
      <c r="F33" s="365" t="s">
        <v>286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39"/>
    </row>
    <row r="34" spans="1:24" ht="20.25" customHeight="1">
      <c r="A34" s="247">
        <v>7</v>
      </c>
      <c r="B34" s="214" t="s">
        <v>307</v>
      </c>
      <c r="C34" s="5" t="s">
        <v>90</v>
      </c>
      <c r="D34" s="6"/>
      <c r="E34" s="214" t="s">
        <v>19</v>
      </c>
      <c r="F34" s="369" t="s">
        <v>210</v>
      </c>
      <c r="G34" s="352"/>
      <c r="H34" s="352"/>
      <c r="I34" s="352"/>
      <c r="J34" s="352"/>
      <c r="K34" s="352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39"/>
    </row>
    <row r="35" spans="1:24" ht="20.25" customHeight="1">
      <c r="A35" s="263"/>
      <c r="B35" s="236"/>
      <c r="C35" s="5" t="s">
        <v>89</v>
      </c>
      <c r="D35" s="6"/>
      <c r="E35" s="243"/>
      <c r="F35" s="369" t="s">
        <v>212</v>
      </c>
      <c r="G35" s="352"/>
      <c r="H35" s="352"/>
      <c r="I35" s="352"/>
      <c r="J35" s="352"/>
      <c r="K35" s="352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39"/>
    </row>
    <row r="36" spans="1:24" ht="21" customHeight="1">
      <c r="A36" s="263"/>
      <c r="B36" s="236"/>
      <c r="C36" s="5" t="s">
        <v>88</v>
      </c>
      <c r="D36" s="6"/>
      <c r="E36" s="243"/>
      <c r="F36" s="369" t="s">
        <v>213</v>
      </c>
      <c r="G36" s="352"/>
      <c r="H36" s="352"/>
      <c r="I36" s="352"/>
      <c r="J36" s="352"/>
      <c r="K36" s="352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39"/>
    </row>
    <row r="37" spans="1:24" ht="33" customHeight="1">
      <c r="A37" s="263"/>
      <c r="B37" s="236"/>
      <c r="C37" s="5" t="s">
        <v>109</v>
      </c>
      <c r="D37" s="6"/>
      <c r="E37" s="243"/>
      <c r="F37" s="95" t="s">
        <v>214</v>
      </c>
      <c r="G37" s="352"/>
      <c r="H37" s="352"/>
      <c r="I37" s="352"/>
      <c r="J37" s="352"/>
      <c r="K37" s="352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39"/>
    </row>
    <row r="38" spans="1:24" ht="20.25" customHeight="1">
      <c r="A38" s="263"/>
      <c r="B38" s="236"/>
      <c r="C38" s="97" t="s">
        <v>157</v>
      </c>
      <c r="D38" s="23"/>
      <c r="E38" s="243"/>
      <c r="F38" s="90">
        <f>903746+2670528+1031301+2635954</f>
        <v>7241529</v>
      </c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9"/>
    </row>
    <row r="39" spans="1:24" ht="19.5" customHeight="1">
      <c r="A39" s="263"/>
      <c r="B39" s="236"/>
      <c r="C39" s="5" t="s">
        <v>158</v>
      </c>
      <c r="D39" s="6"/>
      <c r="E39" s="243"/>
      <c r="F39" s="369" t="s">
        <v>215</v>
      </c>
      <c r="G39" s="352"/>
      <c r="H39" s="352"/>
      <c r="I39" s="352"/>
      <c r="J39" s="352"/>
      <c r="K39" s="352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39"/>
    </row>
    <row r="40" spans="1:24" ht="20.25" customHeight="1">
      <c r="A40" s="263"/>
      <c r="B40" s="236"/>
      <c r="C40" s="5" t="s">
        <v>159</v>
      </c>
      <c r="D40" s="6"/>
      <c r="E40" s="243"/>
      <c r="F40" s="369" t="s">
        <v>216</v>
      </c>
      <c r="G40" s="352"/>
      <c r="H40" s="352"/>
      <c r="I40" s="352"/>
      <c r="J40" s="352"/>
      <c r="K40" s="352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39"/>
    </row>
    <row r="41" spans="1:24" ht="13.5" customHeight="1">
      <c r="A41" s="263"/>
      <c r="B41" s="236"/>
      <c r="C41" s="5" t="s">
        <v>160</v>
      </c>
      <c r="D41" s="6"/>
      <c r="E41" s="243"/>
      <c r="F41" s="95" t="s">
        <v>217</v>
      </c>
      <c r="G41" s="352"/>
      <c r="H41" s="352"/>
      <c r="I41" s="352"/>
      <c r="J41" s="352"/>
      <c r="K41" s="352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39"/>
    </row>
    <row r="42" spans="1:24" ht="15.75" customHeight="1">
      <c r="A42" s="263"/>
      <c r="B42" s="236"/>
      <c r="C42" s="97" t="s">
        <v>161</v>
      </c>
      <c r="D42" s="43">
        <f>D39+D40+D41</f>
        <v>0</v>
      </c>
      <c r="E42" s="238"/>
      <c r="F42" s="90">
        <f>3228016+290392+180930</f>
        <v>3699338</v>
      </c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9"/>
    </row>
    <row r="43" spans="1:23" ht="21.75" customHeight="1">
      <c r="A43" s="16"/>
      <c r="B43" s="229" t="s">
        <v>218</v>
      </c>
      <c r="C43" s="241"/>
      <c r="D43" s="47">
        <f>5720299+10940867+10940867</f>
        <v>27602033</v>
      </c>
      <c r="E43" s="47">
        <f>F38+F42</f>
        <v>10940867</v>
      </c>
      <c r="F43" s="370"/>
      <c r="G43" s="111"/>
      <c r="H43" s="102"/>
      <c r="I43" s="102"/>
      <c r="J43" s="102"/>
      <c r="K43" s="102"/>
      <c r="L43" s="111"/>
      <c r="M43" s="111"/>
      <c r="N43" s="111"/>
      <c r="O43" s="111"/>
      <c r="P43" s="111"/>
      <c r="Q43" s="111"/>
      <c r="R43" s="111"/>
      <c r="S43" s="111"/>
      <c r="T43" s="81"/>
      <c r="U43" s="81"/>
      <c r="V43" s="81"/>
      <c r="W43" s="81"/>
    </row>
    <row r="44" spans="1:23" ht="70.5" customHeight="1">
      <c r="A44" s="16">
        <v>8</v>
      </c>
      <c r="B44" s="19" t="s">
        <v>165</v>
      </c>
      <c r="C44" s="2" t="s">
        <v>158</v>
      </c>
      <c r="D44" s="46">
        <v>1260680</v>
      </c>
      <c r="E44" s="110">
        <v>435677</v>
      </c>
      <c r="F44" s="359" t="s">
        <v>177</v>
      </c>
      <c r="G44" s="352"/>
      <c r="H44" s="352"/>
      <c r="I44" s="352"/>
      <c r="J44" s="352"/>
      <c r="K44" s="352"/>
      <c r="L44" s="354"/>
      <c r="M44" s="354"/>
      <c r="N44" s="354"/>
      <c r="O44" s="354"/>
      <c r="P44" s="354"/>
      <c r="Q44" s="81"/>
      <c r="R44" s="354"/>
      <c r="S44" s="354"/>
      <c r="T44" s="354"/>
      <c r="U44" s="354"/>
      <c r="V44" s="354"/>
      <c r="W44" s="354"/>
    </row>
    <row r="45" spans="1:23" ht="99.75" customHeight="1">
      <c r="A45" s="16">
        <v>9</v>
      </c>
      <c r="B45" s="19" t="s">
        <v>297</v>
      </c>
      <c r="C45" s="2" t="s">
        <v>295</v>
      </c>
      <c r="D45" s="46">
        <v>1486553</v>
      </c>
      <c r="E45" s="199">
        <v>1221034</v>
      </c>
      <c r="F45" s="359" t="s">
        <v>298</v>
      </c>
      <c r="G45" s="352"/>
      <c r="H45" s="352"/>
      <c r="I45" s="352"/>
      <c r="J45" s="352"/>
      <c r="K45" s="352"/>
      <c r="L45" s="354"/>
      <c r="M45" s="354"/>
      <c r="N45" s="354"/>
      <c r="O45" s="354"/>
      <c r="P45" s="354"/>
      <c r="Q45" s="81"/>
      <c r="R45" s="354"/>
      <c r="S45" s="354"/>
      <c r="T45" s="354"/>
      <c r="U45" s="354"/>
      <c r="V45" s="354"/>
      <c r="W45" s="354"/>
    </row>
    <row r="46" spans="1:23" ht="96" customHeight="1">
      <c r="A46" s="16">
        <v>10</v>
      </c>
      <c r="B46" s="19" t="s">
        <v>288</v>
      </c>
      <c r="C46" s="2" t="s">
        <v>160</v>
      </c>
      <c r="D46" s="46">
        <v>3641883</v>
      </c>
      <c r="E46" s="110">
        <v>1277526</v>
      </c>
      <c r="F46" s="371" t="s">
        <v>219</v>
      </c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81"/>
      <c r="R46" s="354"/>
      <c r="S46" s="354"/>
      <c r="T46" s="354"/>
      <c r="U46" s="354"/>
      <c r="V46" s="354"/>
      <c r="W46" s="354"/>
    </row>
    <row r="47" spans="1:23" ht="19.5" customHeight="1">
      <c r="A47" s="91"/>
      <c r="B47" s="123" t="s">
        <v>140</v>
      </c>
      <c r="C47" s="124"/>
      <c r="D47" s="125"/>
      <c r="E47" s="124"/>
      <c r="F47" s="372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81"/>
      <c r="R47" s="354"/>
      <c r="S47" s="354"/>
      <c r="T47" s="354"/>
      <c r="U47" s="354"/>
      <c r="V47" s="354"/>
      <c r="W47" s="354"/>
    </row>
    <row r="48" spans="1:24" ht="84" customHeight="1" thickBot="1">
      <c r="A48" s="17">
        <v>11</v>
      </c>
      <c r="B48" s="93" t="s">
        <v>197</v>
      </c>
      <c r="C48" s="93" t="s">
        <v>113</v>
      </c>
      <c r="D48" s="94">
        <v>32081697</v>
      </c>
      <c r="E48" s="119" t="s">
        <v>196</v>
      </c>
      <c r="F48" s="373" t="s">
        <v>201</v>
      </c>
      <c r="G48" s="350"/>
      <c r="H48" s="350"/>
      <c r="I48" s="350"/>
      <c r="J48" s="350"/>
      <c r="K48" s="350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0"/>
    </row>
    <row r="49" spans="1:24" ht="91.5" customHeight="1">
      <c r="A49" s="208">
        <v>12</v>
      </c>
      <c r="B49" s="209" t="s">
        <v>290</v>
      </c>
      <c r="C49" s="209" t="s">
        <v>193</v>
      </c>
      <c r="D49" s="210">
        <v>16638189</v>
      </c>
      <c r="E49" s="211" t="s">
        <v>194</v>
      </c>
      <c r="F49" s="374" t="s">
        <v>319</v>
      </c>
      <c r="G49" s="351"/>
      <c r="H49" s="350"/>
      <c r="I49" s="350"/>
      <c r="J49" s="350"/>
      <c r="K49" s="350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0"/>
    </row>
    <row r="50" spans="1:24" ht="21.75" customHeight="1">
      <c r="A50" s="312">
        <v>13</v>
      </c>
      <c r="B50" s="216" t="s">
        <v>311</v>
      </c>
      <c r="C50" s="122" t="s">
        <v>88</v>
      </c>
      <c r="D50" s="92"/>
      <c r="E50" s="117" t="s">
        <v>227</v>
      </c>
      <c r="F50" s="375"/>
      <c r="G50" s="350"/>
      <c r="H50" s="350"/>
      <c r="I50" s="350"/>
      <c r="J50" s="350"/>
      <c r="K50" s="350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0"/>
    </row>
    <row r="51" spans="1:24" ht="22.5" customHeight="1">
      <c r="A51" s="312"/>
      <c r="B51" s="232"/>
      <c r="C51" s="4" t="s">
        <v>160</v>
      </c>
      <c r="D51" s="42"/>
      <c r="E51" s="18" t="s">
        <v>226</v>
      </c>
      <c r="F51" s="95"/>
      <c r="G51" s="350"/>
      <c r="H51" s="350"/>
      <c r="I51" s="350"/>
      <c r="J51" s="350"/>
      <c r="K51" s="350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0"/>
    </row>
    <row r="52" spans="1:24" ht="36.75" customHeight="1">
      <c r="A52" s="313"/>
      <c r="B52" s="5" t="s">
        <v>224</v>
      </c>
      <c r="C52" s="7" t="s">
        <v>225</v>
      </c>
      <c r="D52" s="42"/>
      <c r="E52" s="18" t="s">
        <v>228</v>
      </c>
      <c r="F52" s="95"/>
      <c r="G52" s="350"/>
      <c r="H52" s="350"/>
      <c r="I52" s="350"/>
      <c r="J52" s="350"/>
      <c r="K52" s="350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0"/>
    </row>
    <row r="53" spans="1:24" ht="114.75" customHeight="1" thickBot="1">
      <c r="A53" s="17">
        <v>14</v>
      </c>
      <c r="B53" s="93" t="s">
        <v>305</v>
      </c>
      <c r="C53" s="119" t="s">
        <v>199</v>
      </c>
      <c r="D53" s="94">
        <v>28341940</v>
      </c>
      <c r="E53" s="119" t="s">
        <v>306</v>
      </c>
      <c r="F53" s="373" t="s">
        <v>119</v>
      </c>
      <c r="G53" s="350"/>
      <c r="H53" s="350"/>
      <c r="I53" s="350"/>
      <c r="J53" s="350"/>
      <c r="K53" s="350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0"/>
    </row>
    <row r="54" spans="1:23" s="3" customFormat="1" ht="17.25" customHeight="1">
      <c r="A54" s="326"/>
      <c r="B54" s="327"/>
      <c r="C54" s="328"/>
      <c r="D54" s="329"/>
      <c r="E54" s="102"/>
      <c r="F54" s="64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</row>
    <row r="55" spans="1:23" ht="15.75" customHeight="1">
      <c r="A55" s="331"/>
      <c r="B55" s="332"/>
      <c r="C55" s="333"/>
      <c r="D55" s="111"/>
      <c r="E55" s="102"/>
      <c r="F55" s="332"/>
      <c r="G55" s="334"/>
      <c r="H55" s="334"/>
      <c r="I55" s="334"/>
      <c r="J55" s="334"/>
      <c r="K55" s="334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</row>
    <row r="56" spans="1:24" ht="15" customHeight="1">
      <c r="A56" s="331"/>
      <c r="B56" s="335"/>
      <c r="C56" s="328"/>
      <c r="D56" s="81"/>
      <c r="E56" s="102"/>
      <c r="F56" s="332"/>
      <c r="G56" s="64"/>
      <c r="H56" s="64"/>
      <c r="I56" s="64"/>
      <c r="J56" s="64"/>
      <c r="K56" s="64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8"/>
    </row>
    <row r="57" spans="1:24" ht="13.5" customHeight="1">
      <c r="A57" s="331"/>
      <c r="B57" s="335"/>
      <c r="C57" s="328"/>
      <c r="D57" s="81"/>
      <c r="E57" s="102"/>
      <c r="F57" s="332"/>
      <c r="G57" s="64"/>
      <c r="H57" s="64"/>
      <c r="I57" s="64"/>
      <c r="J57" s="64"/>
      <c r="K57" s="64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8"/>
    </row>
    <row r="58" spans="1:24" ht="13.5" customHeight="1">
      <c r="A58" s="331"/>
      <c r="B58" s="335"/>
      <c r="C58" s="328"/>
      <c r="D58" s="81"/>
      <c r="E58" s="102"/>
      <c r="F58" s="332"/>
      <c r="G58" s="64"/>
      <c r="H58" s="64"/>
      <c r="I58" s="64"/>
      <c r="J58" s="64"/>
      <c r="K58" s="64"/>
      <c r="L58" s="336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336"/>
      <c r="X58" s="88"/>
    </row>
    <row r="59" spans="1:24" ht="12.75">
      <c r="A59" s="331"/>
      <c r="B59" s="335"/>
      <c r="C59" s="328"/>
      <c r="D59" s="81"/>
      <c r="E59" s="102"/>
      <c r="F59" s="332"/>
      <c r="G59" s="64"/>
      <c r="H59" s="64"/>
      <c r="I59" s="64"/>
      <c r="J59" s="64"/>
      <c r="K59" s="64"/>
      <c r="L59" s="81"/>
      <c r="M59" s="81"/>
      <c r="N59" s="81"/>
      <c r="O59" s="81"/>
      <c r="P59" s="81"/>
      <c r="Q59" s="81"/>
      <c r="R59" s="81"/>
      <c r="S59" s="81"/>
      <c r="T59" s="81"/>
      <c r="U59" s="337"/>
      <c r="V59" s="337"/>
      <c r="W59" s="338"/>
      <c r="X59" s="39"/>
    </row>
    <row r="60" spans="1:23" ht="12.75">
      <c r="A60" s="331"/>
      <c r="B60" s="335"/>
      <c r="C60" s="328"/>
      <c r="D60" s="81"/>
      <c r="E60" s="102"/>
      <c r="F60" s="332"/>
      <c r="G60" s="64"/>
      <c r="H60" s="64"/>
      <c r="I60" s="64"/>
      <c r="J60" s="64"/>
      <c r="K60" s="64"/>
      <c r="L60" s="81"/>
      <c r="M60" s="81"/>
      <c r="N60" s="81"/>
      <c r="O60" s="81"/>
      <c r="P60" s="81"/>
      <c r="Q60" s="81"/>
      <c r="R60" s="81"/>
      <c r="S60" s="81"/>
      <c r="T60" s="336"/>
      <c r="U60" s="337"/>
      <c r="V60" s="337"/>
      <c r="W60" s="338"/>
    </row>
    <row r="61" spans="1:23" ht="12.75">
      <c r="A61" s="331"/>
      <c r="B61" s="335"/>
      <c r="C61" s="328"/>
      <c r="D61" s="81"/>
      <c r="E61" s="102"/>
      <c r="F61" s="332"/>
      <c r="G61" s="64"/>
      <c r="H61" s="64"/>
      <c r="I61" s="64"/>
      <c r="J61" s="64"/>
      <c r="K61" s="64"/>
      <c r="L61" s="81"/>
      <c r="M61" s="336"/>
      <c r="N61" s="336"/>
      <c r="O61" s="81"/>
      <c r="P61" s="339"/>
      <c r="Q61" s="81"/>
      <c r="R61" s="81"/>
      <c r="S61" s="81"/>
      <c r="T61" s="336"/>
      <c r="U61" s="337"/>
      <c r="V61" s="337"/>
      <c r="W61" s="338"/>
    </row>
    <row r="62" spans="1:23" ht="12.75" hidden="1">
      <c r="A62" s="331"/>
      <c r="B62" s="332"/>
      <c r="C62" s="332"/>
      <c r="D62" s="81"/>
      <c r="E62" s="102"/>
      <c r="F62" s="332"/>
      <c r="G62" s="64"/>
      <c r="H62" s="64"/>
      <c r="I62" s="64"/>
      <c r="J62" s="64"/>
      <c r="K62" s="64"/>
      <c r="L62" s="81"/>
      <c r="M62" s="81"/>
      <c r="N62" s="81"/>
      <c r="O62" s="81"/>
      <c r="P62" s="81"/>
      <c r="Q62" s="81"/>
      <c r="R62" s="81"/>
      <c r="S62" s="81"/>
      <c r="T62" s="81"/>
      <c r="U62" s="337"/>
      <c r="V62" s="337"/>
      <c r="W62" s="337"/>
    </row>
    <row r="63" spans="1:24" ht="16.5" customHeight="1">
      <c r="A63" s="331"/>
      <c r="B63" s="332"/>
      <c r="C63" s="333"/>
      <c r="D63" s="111"/>
      <c r="E63" s="102"/>
      <c r="F63" s="111"/>
      <c r="G63" s="111"/>
      <c r="H63" s="102"/>
      <c r="I63" s="102"/>
      <c r="J63" s="102"/>
      <c r="K63" s="102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39"/>
    </row>
    <row r="64" spans="1:24" ht="35.25" customHeight="1">
      <c r="A64" s="340"/>
      <c r="B64" s="341"/>
      <c r="C64" s="341"/>
      <c r="D64" s="341"/>
      <c r="E64" s="114"/>
      <c r="F64" s="111"/>
      <c r="G64" s="315"/>
      <c r="H64" s="316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8"/>
      <c r="U64" s="318"/>
      <c r="V64" s="111"/>
      <c r="W64" s="111"/>
      <c r="X64" s="39"/>
    </row>
    <row r="65" spans="1:23" ht="18" customHeight="1">
      <c r="A65" s="70"/>
      <c r="B65" s="200"/>
      <c r="C65" s="70"/>
      <c r="D65" s="70"/>
      <c r="E65" s="108"/>
      <c r="F65" s="109"/>
      <c r="G65" s="315"/>
      <c r="H65" s="316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8"/>
      <c r="V65" s="342"/>
      <c r="W65" s="70"/>
    </row>
    <row r="66" spans="1:23" ht="15">
      <c r="A66" s="25" t="s">
        <v>152</v>
      </c>
      <c r="C66" s="70"/>
      <c r="D66" s="70"/>
      <c r="E66" s="108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319"/>
      <c r="R66" s="319"/>
      <c r="S66" s="71"/>
      <c r="T66" s="71"/>
      <c r="U66" s="112"/>
      <c r="W66" s="30"/>
    </row>
    <row r="67" spans="2:21" ht="15">
      <c r="B67" s="70"/>
      <c r="D67" s="74"/>
      <c r="E67" s="108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21"/>
      <c r="Q67" s="319"/>
      <c r="R67" s="320"/>
      <c r="S67" s="113"/>
      <c r="T67" s="70"/>
      <c r="U67" s="70"/>
    </row>
    <row r="68" spans="2:17" ht="12.75">
      <c r="B68" s="30"/>
      <c r="D68" s="75"/>
      <c r="E68" s="30"/>
      <c r="G68" s="26"/>
      <c r="H68" s="26"/>
      <c r="I68" s="26"/>
      <c r="J68" s="26"/>
      <c r="K68" s="26"/>
      <c r="M68" s="104"/>
      <c r="N68" s="39"/>
      <c r="O68" s="30"/>
      <c r="P68" s="76"/>
      <c r="Q68" s="76"/>
    </row>
    <row r="69" spans="2:20" ht="12.75">
      <c r="B69" s="30"/>
      <c r="D69" s="39"/>
      <c r="E69" s="30"/>
      <c r="F69" s="30"/>
      <c r="G69" s="26"/>
      <c r="H69" s="26"/>
      <c r="I69" s="26"/>
      <c r="J69" s="26"/>
      <c r="K69" s="26"/>
      <c r="M69" s="105"/>
      <c r="N69" s="39"/>
      <c r="Q69" s="76"/>
      <c r="T69" s="50" t="s">
        <v>35</v>
      </c>
    </row>
    <row r="70" spans="2:20" ht="12.75">
      <c r="B70" s="30"/>
      <c r="F70" s="30"/>
      <c r="G70" s="26"/>
      <c r="H70" s="26"/>
      <c r="I70" s="26"/>
      <c r="J70" s="26"/>
      <c r="K70" s="26"/>
      <c r="L70" s="30"/>
      <c r="M70" s="30"/>
      <c r="N70" s="63"/>
      <c r="Q70" s="77"/>
      <c r="T70" s="26"/>
    </row>
    <row r="71" ht="12.75">
      <c r="D71" s="49"/>
    </row>
    <row r="76" ht="12.75">
      <c r="L76" s="102"/>
    </row>
    <row r="80" ht="12.75">
      <c r="C80" t="s">
        <v>35</v>
      </c>
    </row>
  </sheetData>
  <sheetProtection/>
  <mergeCells count="46">
    <mergeCell ref="A2:F2"/>
    <mergeCell ref="A1:W1"/>
    <mergeCell ref="A3:A4"/>
    <mergeCell ref="B3:B4"/>
    <mergeCell ref="C3:C4"/>
    <mergeCell ref="D3:D4"/>
    <mergeCell ref="E3:E4"/>
    <mergeCell ref="F3:F4"/>
    <mergeCell ref="G3:G4"/>
    <mergeCell ref="L3:W3"/>
    <mergeCell ref="A6:A8"/>
    <mergeCell ref="B6:B8"/>
    <mergeCell ref="A9:A13"/>
    <mergeCell ref="B9:B13"/>
    <mergeCell ref="B15:B17"/>
    <mergeCell ref="A15:A17"/>
    <mergeCell ref="B56:C56"/>
    <mergeCell ref="B57:C57"/>
    <mergeCell ref="B22:E22"/>
    <mergeCell ref="B32:C32"/>
    <mergeCell ref="A34:A42"/>
    <mergeCell ref="B34:B42"/>
    <mergeCell ref="E34:E42"/>
    <mergeCell ref="E23:E29"/>
    <mergeCell ref="B23:B29"/>
    <mergeCell ref="A23:A29"/>
    <mergeCell ref="G65:T65"/>
    <mergeCell ref="U65:V65"/>
    <mergeCell ref="Q66:R66"/>
    <mergeCell ref="Q67:R67"/>
    <mergeCell ref="B58:C58"/>
    <mergeCell ref="B59:C59"/>
    <mergeCell ref="B60:C60"/>
    <mergeCell ref="B61:C61"/>
    <mergeCell ref="A64:D64"/>
    <mergeCell ref="G64:S64"/>
    <mergeCell ref="A18:A20"/>
    <mergeCell ref="D18:D20"/>
    <mergeCell ref="E18:E20"/>
    <mergeCell ref="F18:F20"/>
    <mergeCell ref="B18:B20"/>
    <mergeCell ref="T64:U64"/>
    <mergeCell ref="B43:C43"/>
    <mergeCell ref="A50:A52"/>
    <mergeCell ref="B50:B51"/>
    <mergeCell ref="B54:C54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Алексей</cp:lastModifiedBy>
  <cp:lastPrinted>2014-06-03T01:33:32Z</cp:lastPrinted>
  <dcterms:created xsi:type="dcterms:W3CDTF">1996-10-08T23:32:33Z</dcterms:created>
  <dcterms:modified xsi:type="dcterms:W3CDTF">2014-07-08T01:25:10Z</dcterms:modified>
  <cp:category/>
  <cp:version/>
  <cp:contentType/>
  <cp:contentStatus/>
</cp:coreProperties>
</file>